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rtes40.sharepoint.com/sites/Artes4.0/Documenti condivisi/General/Bandi Progetti di Innovazione/20200316_Bando Straordinario COVID-19/[ARTES 4.0] Bando Staordinario Covid-19 - 2020/Allegati al Bando/"/>
    </mc:Choice>
  </mc:AlternateContent>
  <xr:revisionPtr revIDLastSave="547" documentId="11_355ED665533A4BF09A5AFAD6548164B5DBD572B8" xr6:coauthVersionLast="45" xr6:coauthVersionMax="45" xr10:uidLastSave="{7AFA56C9-A6BD-45EC-A599-AECD37B3CDB7}"/>
  <bookViews>
    <workbookView xWindow="-120" yWindow="-120" windowWidth="29040" windowHeight="15840" activeTab="1" xr2:uid="{00000000-000D-0000-FFFF-FFFF00000000}"/>
  </bookViews>
  <sheets>
    <sheet name="Istruzioni Compilazione" sheetId="3" r:id="rId1"/>
    <sheet name="Piano Finanziario" sheetId="1" r:id="rId2"/>
    <sheet name="Piano ammortamento" sheetId="2" r:id="rId3"/>
  </sheets>
  <definedNames>
    <definedName name="_xlnm.Print_Area" localSheetId="1">'Piano Finanziario'!$B$43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8" i="1" l="1"/>
  <c r="E38" i="1"/>
  <c r="F38" i="1"/>
  <c r="G38" i="1"/>
  <c r="H38" i="1"/>
  <c r="C38" i="1"/>
  <c r="D37" i="1"/>
  <c r="C37" i="1"/>
  <c r="E14" i="1" l="1"/>
  <c r="F14" i="1"/>
  <c r="G14" i="1"/>
  <c r="H14" i="1"/>
  <c r="D13" i="1"/>
  <c r="C13" i="1"/>
  <c r="I13" i="1" s="1"/>
  <c r="I6" i="1"/>
  <c r="I5" i="1"/>
  <c r="D10" i="1"/>
  <c r="C10" i="1"/>
  <c r="D7" i="1"/>
  <c r="C7" i="1"/>
  <c r="I7" i="1" s="1"/>
  <c r="I3" i="1"/>
  <c r="D4" i="1"/>
  <c r="C4" i="1"/>
  <c r="I4" i="1" l="1"/>
  <c r="I10" i="1"/>
  <c r="C14" i="1"/>
  <c r="C34" i="1" s="1"/>
  <c r="D14" i="1"/>
  <c r="D34" i="1" s="1"/>
  <c r="E17" i="1"/>
  <c r="E35" i="1" s="1"/>
  <c r="F17" i="1"/>
  <c r="F35" i="1" s="1"/>
  <c r="G17" i="1"/>
  <c r="G35" i="1" s="1"/>
  <c r="H17" i="1"/>
  <c r="H35" i="1" s="1"/>
  <c r="E34" i="1"/>
  <c r="F34" i="1"/>
  <c r="G34" i="1"/>
  <c r="H34" i="1"/>
  <c r="I15" i="1"/>
  <c r="I12" i="1"/>
  <c r="D19" i="1"/>
  <c r="D24" i="1" s="1"/>
  <c r="E19" i="1"/>
  <c r="F19" i="1"/>
  <c r="G19" i="1"/>
  <c r="H19" i="1"/>
  <c r="C19" i="1"/>
  <c r="C24" i="1" s="1"/>
  <c r="F18" i="1"/>
  <c r="G18" i="1"/>
  <c r="C17" i="1"/>
  <c r="I11" i="1"/>
  <c r="H18" i="1" l="1"/>
  <c r="H20" i="1" s="1"/>
  <c r="D18" i="1"/>
  <c r="D23" i="1" s="1"/>
  <c r="E18" i="1"/>
  <c r="E20" i="1" s="1"/>
  <c r="F20" i="1"/>
  <c r="G20" i="1"/>
  <c r="C18" i="1"/>
  <c r="I14" i="1"/>
  <c r="I19" i="1"/>
  <c r="I2" i="1"/>
  <c r="E30" i="1"/>
  <c r="F30" i="1"/>
  <c r="D20" i="1" l="1"/>
  <c r="D25" i="1"/>
  <c r="I18" i="1"/>
  <c r="C23" i="1"/>
  <c r="C20" i="1"/>
  <c r="G30" i="1"/>
  <c r="H30" i="1"/>
  <c r="I24" i="1" l="1"/>
  <c r="I20" i="1"/>
  <c r="C25" i="1"/>
  <c r="I23" i="1"/>
  <c r="D12" i="2"/>
  <c r="E12" i="2"/>
  <c r="F12" i="2"/>
  <c r="G12" i="2"/>
  <c r="H12" i="2"/>
  <c r="C12" i="2"/>
  <c r="D8" i="2"/>
  <c r="E8" i="2"/>
  <c r="F8" i="2"/>
  <c r="G8" i="2"/>
  <c r="H8" i="2"/>
  <c r="C8" i="2"/>
  <c r="D4" i="2"/>
  <c r="E4" i="2"/>
  <c r="F4" i="2"/>
  <c r="G4" i="2"/>
  <c r="H4" i="2"/>
  <c r="C4" i="2"/>
  <c r="I25" i="1" l="1"/>
  <c r="H19" i="2"/>
  <c r="H18" i="2"/>
  <c r="D19" i="2"/>
  <c r="E19" i="2"/>
  <c r="F19" i="2"/>
  <c r="G19" i="2"/>
  <c r="C19" i="2"/>
  <c r="D18" i="2"/>
  <c r="E18" i="2"/>
  <c r="F18" i="2"/>
  <c r="G18" i="2"/>
  <c r="C18" i="2"/>
  <c r="H13" i="2"/>
  <c r="H14" i="2" s="1"/>
  <c r="G13" i="2"/>
  <c r="G14" i="2" s="1"/>
  <c r="F13" i="2"/>
  <c r="F14" i="2" s="1"/>
  <c r="E13" i="2"/>
  <c r="E14" i="2" s="1"/>
  <c r="D13" i="2"/>
  <c r="D14" i="2" s="1"/>
  <c r="C13" i="2"/>
  <c r="C14" i="2" s="1"/>
  <c r="H9" i="2"/>
  <c r="H10" i="2" s="1"/>
  <c r="G9" i="2"/>
  <c r="G10" i="2" s="1"/>
  <c r="F9" i="2"/>
  <c r="F10" i="2" s="1"/>
  <c r="E9" i="2"/>
  <c r="E10" i="2" s="1"/>
  <c r="D9" i="2"/>
  <c r="D10" i="2" s="1"/>
  <c r="C9" i="2"/>
  <c r="C10" i="2" s="1"/>
  <c r="D5" i="2"/>
  <c r="D6" i="2" s="1"/>
  <c r="E5" i="2"/>
  <c r="E6" i="2" s="1"/>
  <c r="F5" i="2"/>
  <c r="F6" i="2" s="1"/>
  <c r="G5" i="2"/>
  <c r="G6" i="2" s="1"/>
  <c r="H5" i="2"/>
  <c r="H6" i="2" s="1"/>
  <c r="C5" i="2"/>
  <c r="C6" i="2" s="1"/>
  <c r="G21" i="2" l="1"/>
  <c r="H21" i="2"/>
  <c r="E21" i="2"/>
  <c r="D21" i="2"/>
  <c r="F21" i="2"/>
  <c r="C21" i="2"/>
  <c r="H20" i="2"/>
  <c r="E20" i="2"/>
  <c r="C20" i="2"/>
  <c r="D20" i="2"/>
  <c r="G20" i="2"/>
  <c r="F20" i="2"/>
  <c r="I29" i="1"/>
  <c r="I28" i="1"/>
  <c r="C30" i="1"/>
  <c r="C33" i="1" s="1"/>
  <c r="C36" i="1" s="1"/>
  <c r="D30" i="1"/>
  <c r="D33" i="1" s="1"/>
  <c r="D36" i="1" s="1"/>
  <c r="E33" i="1"/>
  <c r="E36" i="1" s="1"/>
  <c r="F33" i="1"/>
  <c r="F36" i="1" s="1"/>
  <c r="G33" i="1"/>
  <c r="G36" i="1" s="1"/>
  <c r="H33" i="1"/>
  <c r="H36" i="1" s="1"/>
  <c r="I16" i="1"/>
  <c r="D17" i="1"/>
  <c r="D35" i="1" s="1"/>
  <c r="C35" i="1"/>
  <c r="I30" i="1" l="1"/>
  <c r="I9" i="1"/>
  <c r="I17" i="1"/>
  <c r="F40" i="1" l="1"/>
  <c r="G40" i="1"/>
  <c r="D40" i="1"/>
  <c r="E40" i="1"/>
  <c r="H40" i="1"/>
  <c r="C40" i="1" l="1"/>
  <c r="C42" i="1" s="1"/>
  <c r="C43" i="1" l="1"/>
</calcChain>
</file>

<file path=xl/sharedStrings.xml><?xml version="1.0" encoding="utf-8"?>
<sst xmlns="http://schemas.openxmlformats.org/spreadsheetml/2006/main" count="185" uniqueCount="70">
  <si>
    <t>Ricavo Incrementale</t>
  </si>
  <si>
    <t>Riduzione costi</t>
  </si>
  <si>
    <t>TOTALE COSTI INDIRETTI</t>
  </si>
  <si>
    <t xml:space="preserve">Strumentazioni e attrezzature </t>
  </si>
  <si>
    <t>Margini</t>
  </si>
  <si>
    <t>Voci di costo (€)</t>
  </si>
  <si>
    <t>TOTALE COSTI (€)</t>
  </si>
  <si>
    <t>TOTALE</t>
  </si>
  <si>
    <t>Anno 1
I semestre</t>
  </si>
  <si>
    <t>Anno 1 
II semestre</t>
  </si>
  <si>
    <t>Anno 2 
I semestre</t>
  </si>
  <si>
    <t>Anno 2 
II semestre</t>
  </si>
  <si>
    <t>Anno 3 
I semestre</t>
  </si>
  <si>
    <t>Anno 3 
II semestre</t>
  </si>
  <si>
    <t>COMMENTI</t>
  </si>
  <si>
    <t>NON COMPILARE</t>
  </si>
  <si>
    <t xml:space="preserve"> STIMA RICAVI</t>
  </si>
  <si>
    <t>EBITDA</t>
  </si>
  <si>
    <t xml:space="preserve">Piano ammortamenti bene e servizi </t>
  </si>
  <si>
    <t xml:space="preserve">Strumentazioni  </t>
  </si>
  <si>
    <t>Valore del bene/servizio</t>
  </si>
  <si>
    <t>Quota di Ammortamento</t>
  </si>
  <si>
    <t>Fondo di ammortamento</t>
  </si>
  <si>
    <t>Valore netto del bene</t>
  </si>
  <si>
    <t>Numero/Descizione del bene</t>
  </si>
  <si>
    <t>1 - Descrizione Bene/Servizio</t>
  </si>
  <si>
    <t>2 - Descrizione Bene/Servizio</t>
  </si>
  <si>
    <t>3 - Descrizione Bene/Servizio</t>
  </si>
  <si>
    <t>Totale beni e servizi</t>
  </si>
  <si>
    <t>PROFITTO/PERDITA</t>
  </si>
  <si>
    <t>QUOTA DI AMMORTAMENTO</t>
  </si>
  <si>
    <t>caso ammortamento a 5 anni</t>
  </si>
  <si>
    <t>Colonna1</t>
  </si>
  <si>
    <t>caso ammortamento a 7 anni</t>
  </si>
  <si>
    <t>caso ammortamento a 3 anni</t>
  </si>
  <si>
    <t>MARGINE LORDO</t>
  </si>
  <si>
    <t>Rendimento Medio sui 3 anni</t>
  </si>
  <si>
    <t>Tasso Interno di Rendimento (TIR)</t>
  </si>
  <si>
    <t>Compilare tutte le celle di colore giallo</t>
  </si>
  <si>
    <t>Le celle  di colore rosa hanno all'interno formule e non devono essere compilte</t>
  </si>
  <si>
    <t>TOTALE COSTI DIRETTI/ DI PRODUZIONE</t>
  </si>
  <si>
    <t>Personale direttamente impiegato nel progetto/ in produzione</t>
  </si>
  <si>
    <t>TOTALE FINANZIAMENTO ARTES 4.0 RICHIESTO (€)</t>
  </si>
  <si>
    <t>RICERCA INDUSTRIALE</t>
  </si>
  <si>
    <t xml:space="preserve">SVILUPPO SPERIMENTALE </t>
  </si>
  <si>
    <t>Servizi di consulenza e beni immateriali (collaborazioni di ricerca; ricerca contrattuale; conoscenze e i brevetti acquisiti)</t>
  </si>
  <si>
    <t>Spese Generali</t>
  </si>
  <si>
    <t>Altri costi di esercizio compresi costi dei materiali</t>
  </si>
  <si>
    <t>Tipologia di costo</t>
  </si>
  <si>
    <t xml:space="preserve">TOTALE FINANZIAMENTO PER SVILUPPO SPERIMENTALE </t>
  </si>
  <si>
    <t xml:space="preserve">TOTALE COSTI DI PROGETTO </t>
  </si>
  <si>
    <t>TOTALE FINANZIAMENTO: 
Il contributo è concesso ed erogato alle imprese beneficiarie nella misura massima del 50% dei costi/spese ammissibili sostenuti e documentati e comunque fino all’importo massimo di 100.000 euro per ciascun progetto</t>
  </si>
  <si>
    <t xml:space="preserve">TOTALE COSTI DIRETTI DI PROGETTO </t>
  </si>
  <si>
    <t>Istruzioni per la compilazione</t>
  </si>
  <si>
    <t>PREMESSE: Le tabelle nei fogli "Piano Finanziario" e "Piano di ammortamento" sono esemplificative. Possono essere aggiunte righe e colonne lasciando però inalterata la struttura generale della tabella</t>
  </si>
  <si>
    <t xml:space="preserve">I costi sono stati suddivisi in Ricerca Industriale e Sviluppo sperimentale </t>
  </si>
  <si>
    <t xml:space="preserve">TOTALE COSTI PERSONALE </t>
  </si>
  <si>
    <t>TOTALE COSTI STRUMENTAZIONE</t>
  </si>
  <si>
    <t>TOTALE COSTI MATERIALI</t>
  </si>
  <si>
    <t>TOTALE COSTI SERVIZI DI CONSULENZA</t>
  </si>
  <si>
    <t>TOTALE BENEFICI</t>
  </si>
  <si>
    <t>PERCENTUALE FINANZIAMENTO PER RICERCA INDUSTRIALE</t>
  </si>
  <si>
    <t xml:space="preserve">PERCENTUALE FINANZIAMENTO PER SVILUPPO SPERIMENTALE </t>
  </si>
  <si>
    <r>
      <rPr>
        <b/>
        <sz val="11"/>
        <color theme="1"/>
        <rFont val="Calibri"/>
        <family val="2"/>
        <scheme val="minor"/>
      </rPr>
      <t>Spese generali</t>
    </r>
    <r>
      <rPr>
        <sz val="11"/>
        <color theme="1"/>
        <rFont val="Calibri"/>
        <family val="2"/>
        <scheme val="minor"/>
      </rPr>
      <t xml:space="preserve"> direttamente imputabili al progetto. Per i semestri che prevedono il finanziamento ARTES 4.0 considerare  che sarà ritenuto ammissibile il costo delle spese generali calcolato nella misura massima del 25% dell’ammontare dei costi complessivi sostenuti per i costi di personale.</t>
    </r>
  </si>
  <si>
    <t xml:space="preserve">TOTALE COSTI INDIRETTI </t>
  </si>
  <si>
    <t>TOTALE COSTI DIRETTI (al netto delle quote di ammortamento)</t>
  </si>
  <si>
    <t>FINANZIAMENTO ARTES 4.0</t>
  </si>
  <si>
    <r>
      <rPr>
        <b/>
        <sz val="11"/>
        <color theme="1"/>
        <rFont val="Calibri"/>
        <family val="2"/>
        <scheme val="minor"/>
      </rPr>
      <t>Costi per servizi di consulenza e beni immateriali.</t>
    </r>
    <r>
      <rPr>
        <sz val="11"/>
        <color theme="1"/>
        <rFont val="Calibri"/>
        <family val="2"/>
        <scheme val="minor"/>
      </rPr>
      <t xml:space="preserve"> Per i semestri che prevedono il finanziamento ARTES 4.0 considerare che Ie spese generali sono ammissibili nella misura massima del 50% dell’ammontare del costo totale del progetto proposto.</t>
    </r>
  </si>
  <si>
    <r>
      <t>Se gli</t>
    </r>
    <r>
      <rPr>
        <b/>
        <sz val="11"/>
        <color theme="1"/>
        <rFont val="Calibri"/>
        <family val="2"/>
        <scheme val="minor"/>
      </rPr>
      <t xml:space="preserve"> strumenti e le attrezzature n</t>
    </r>
    <r>
      <rPr>
        <sz val="11"/>
        <color theme="1"/>
        <rFont val="Calibri"/>
        <family val="2"/>
        <scheme val="minor"/>
      </rPr>
      <t>on sono utilizzati per tutto il loro ciclo di vita per il progetto, sono considerati ammissibili unicamente i costi di ammortamento corrispondenti alla durata del progetto, calcolati secondo principi contabili generalmente accettati.</t>
    </r>
  </si>
  <si>
    <r>
      <rPr>
        <b/>
        <sz val="11"/>
        <color theme="1"/>
        <rFont val="Calibri"/>
        <family val="2"/>
        <scheme val="minor"/>
      </rPr>
      <t>Costi di personale.</t>
    </r>
    <r>
      <rPr>
        <sz val="11"/>
        <color theme="1"/>
        <rFont val="Calibri"/>
        <family val="2"/>
        <scheme val="minor"/>
      </rPr>
      <t xml:space="preserve"> Per i semestri che prevedono il finanziamento ARTES 4.0 i costi di personale sono ammissibili nella misura massima del 50% dell’ammontare del costo totale del progetto proposto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</si>
</sst>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9" fontId="8" fillId="0" borderId="0" applyFont="0" applyFill="0" applyBorder="0" applyAlignment="0" applyProtection="0"/>
  </cellStyleXfs>
  <cellXfs count="132">
    <xf numFmtId="0" fontId="0" fillId="0" borderId="0" xfId="0"/>
    <xf numFmtId="0" fontId="0" fillId="0" borderId="2" xfId="0" applyBorder="1"/>
    <xf numFmtId="164" fontId="0" fillId="2" borderId="1" xfId="0" applyNumberFormat="1" applyFill="1" applyBorder="1"/>
    <xf numFmtId="164" fontId="0" fillId="2" borderId="3" xfId="0" applyNumberFormat="1" applyFill="1" applyBorder="1"/>
    <xf numFmtId="0" fontId="0" fillId="0" borderId="4" xfId="0" applyBorder="1" applyAlignment="1">
      <alignment wrapText="1"/>
    </xf>
    <xf numFmtId="0" fontId="0" fillId="0" borderId="1" xfId="0" applyBorder="1"/>
    <xf numFmtId="164" fontId="4" fillId="4" borderId="1" xfId="0" applyNumberFormat="1" applyFont="1" applyFill="1" applyBorder="1"/>
    <xf numFmtId="164" fontId="4" fillId="5" borderId="1" xfId="0" applyNumberFormat="1" applyFont="1" applyFill="1" applyBorder="1"/>
    <xf numFmtId="0" fontId="0" fillId="0" borderId="1" xfId="0" applyFill="1" applyBorder="1"/>
    <xf numFmtId="0" fontId="5" fillId="3" borderId="2" xfId="0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  <xf numFmtId="0" fontId="5" fillId="3" borderId="3" xfId="0" applyFont="1" applyFill="1" applyBorder="1" applyAlignment="1">
      <alignment wrapText="1"/>
    </xf>
    <xf numFmtId="0" fontId="4" fillId="5" borderId="1" xfId="0" applyFont="1" applyFill="1" applyBorder="1"/>
    <xf numFmtId="0" fontId="4" fillId="4" borderId="1" xfId="0" applyFont="1" applyFill="1" applyBorder="1"/>
    <xf numFmtId="164" fontId="0" fillId="2" borderId="10" xfId="0" applyNumberFormat="1" applyFill="1" applyBorder="1"/>
    <xf numFmtId="0" fontId="0" fillId="0" borderId="0" xfId="0" applyAlignment="1">
      <alignment horizontal="left"/>
    </xf>
    <xf numFmtId="0" fontId="0" fillId="5" borderId="1" xfId="0" applyFill="1" applyBorder="1"/>
    <xf numFmtId="164" fontId="0" fillId="5" borderId="1" xfId="0" applyNumberFormat="1" applyFill="1" applyBorder="1"/>
    <xf numFmtId="0" fontId="0" fillId="0" borderId="1" xfId="0" applyBorder="1" applyAlignment="1"/>
    <xf numFmtId="0" fontId="0" fillId="0" borderId="1" xfId="0" applyBorder="1" applyAlignment="1">
      <alignment wrapText="1"/>
    </xf>
    <xf numFmtId="0" fontId="0" fillId="0" borderId="4" xfId="0" applyBorder="1" applyAlignment="1"/>
    <xf numFmtId="0" fontId="0" fillId="0" borderId="3" xfId="0" applyFill="1" applyBorder="1"/>
    <xf numFmtId="0" fontId="0" fillId="0" borderId="7" xfId="0" applyFill="1" applyBorder="1"/>
    <xf numFmtId="0" fontId="6" fillId="3" borderId="8" xfId="0" applyFont="1" applyFill="1" applyBorder="1" applyAlignment="1">
      <alignment wrapText="1"/>
    </xf>
    <xf numFmtId="164" fontId="4" fillId="0" borderId="0" xfId="0" applyNumberFormat="1" applyFont="1" applyFill="1" applyBorder="1"/>
    <xf numFmtId="0" fontId="4" fillId="7" borderId="1" xfId="0" applyFont="1" applyFill="1" applyBorder="1"/>
    <xf numFmtId="164" fontId="3" fillId="6" borderId="1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4" fillId="2" borderId="1" xfId="0" applyFont="1" applyFill="1" applyBorder="1"/>
    <xf numFmtId="0" fontId="4" fillId="0" borderId="1" xfId="0" applyFont="1" applyBorder="1"/>
    <xf numFmtId="0" fontId="0" fillId="0" borderId="6" xfId="0" applyBorder="1"/>
    <xf numFmtId="164" fontId="4" fillId="2" borderId="13" xfId="0" applyNumberFormat="1" applyFont="1" applyFill="1" applyBorder="1"/>
    <xf numFmtId="0" fontId="0" fillId="0" borderId="5" xfId="0" applyFill="1" applyBorder="1"/>
    <xf numFmtId="164" fontId="4" fillId="8" borderId="1" xfId="0" applyNumberFormat="1" applyFont="1" applyFill="1" applyBorder="1"/>
    <xf numFmtId="0" fontId="0" fillId="8" borderId="0" xfId="0" applyFill="1"/>
    <xf numFmtId="164" fontId="0" fillId="8" borderId="1" xfId="0" applyNumberFormat="1" applyFill="1" applyBorder="1"/>
    <xf numFmtId="9" fontId="0" fillId="8" borderId="1" xfId="0" applyNumberFormat="1" applyFill="1" applyBorder="1"/>
    <xf numFmtId="164" fontId="4" fillId="8" borderId="7" xfId="0" applyNumberFormat="1" applyFont="1" applyFill="1" applyBorder="1"/>
    <xf numFmtId="164" fontId="4" fillId="8" borderId="3" xfId="0" applyNumberFormat="1" applyFont="1" applyFill="1" applyBorder="1"/>
    <xf numFmtId="0" fontId="0" fillId="4" borderId="7" xfId="0" applyFill="1" applyBorder="1" applyAlignment="1">
      <alignment horizontal="right"/>
    </xf>
    <xf numFmtId="164" fontId="4" fillId="2" borderId="7" xfId="0" applyNumberFormat="1" applyFont="1" applyFill="1" applyBorder="1"/>
    <xf numFmtId="0" fontId="0" fillId="5" borderId="3" xfId="0" applyFill="1" applyBorder="1" applyAlignment="1">
      <alignment horizontal="right"/>
    </xf>
    <xf numFmtId="0" fontId="4" fillId="5" borderId="3" xfId="0" applyFont="1" applyFill="1" applyBorder="1"/>
    <xf numFmtId="164" fontId="4" fillId="2" borderId="3" xfId="0" applyNumberFormat="1" applyFont="1" applyFill="1" applyBorder="1"/>
    <xf numFmtId="0" fontId="0" fillId="5" borderId="9" xfId="0" applyFill="1" applyBorder="1" applyAlignment="1">
      <alignment horizontal="right"/>
    </xf>
    <xf numFmtId="0" fontId="4" fillId="5" borderId="10" xfId="0" applyFont="1" applyFill="1" applyBorder="1"/>
    <xf numFmtId="164" fontId="4" fillId="2" borderId="10" xfId="0" applyNumberFormat="1" applyFont="1" applyFill="1" applyBorder="1"/>
    <xf numFmtId="0" fontId="0" fillId="4" borderId="12" xfId="0" applyFill="1" applyBorder="1" applyAlignment="1">
      <alignment horizontal="right"/>
    </xf>
    <xf numFmtId="0" fontId="4" fillId="4" borderId="13" xfId="0" applyFont="1" applyFill="1" applyBorder="1"/>
    <xf numFmtId="0" fontId="5" fillId="3" borderId="7" xfId="0" applyFont="1" applyFill="1" applyBorder="1" applyAlignment="1">
      <alignment wrapText="1"/>
    </xf>
    <xf numFmtId="0" fontId="5" fillId="3" borderId="7" xfId="0" applyFont="1" applyFill="1" applyBorder="1" applyAlignment="1">
      <alignment horizontal="center" vertical="center" wrapText="1"/>
    </xf>
    <xf numFmtId="0" fontId="0" fillId="5" borderId="10" xfId="0" applyFill="1" applyBorder="1" applyAlignment="1">
      <alignment wrapText="1"/>
    </xf>
    <xf numFmtId="0" fontId="0" fillId="4" borderId="13" xfId="0" applyFill="1" applyBorder="1" applyAlignment="1">
      <alignment wrapText="1"/>
    </xf>
    <xf numFmtId="0" fontId="4" fillId="4" borderId="7" xfId="0" applyFont="1" applyFill="1" applyBorder="1"/>
    <xf numFmtId="0" fontId="4" fillId="8" borderId="22" xfId="0" applyFont="1" applyFill="1" applyBorder="1" applyAlignment="1">
      <alignment wrapText="1"/>
    </xf>
    <xf numFmtId="164" fontId="4" fillId="8" borderId="23" xfId="0" applyNumberFormat="1" applyFont="1" applyFill="1" applyBorder="1"/>
    <xf numFmtId="164" fontId="9" fillId="8" borderId="21" xfId="0" applyNumberFormat="1" applyFont="1" applyFill="1" applyBorder="1" applyAlignment="1">
      <alignment horizontal="right"/>
    </xf>
    <xf numFmtId="164" fontId="9" fillId="8" borderId="19" xfId="0" applyNumberFormat="1" applyFont="1" applyFill="1" applyBorder="1" applyAlignment="1">
      <alignment horizontal="right"/>
    </xf>
    <xf numFmtId="164" fontId="9" fillId="8" borderId="18" xfId="0" applyNumberFormat="1" applyFont="1" applyFill="1" applyBorder="1" applyAlignment="1">
      <alignment horizontal="right"/>
    </xf>
    <xf numFmtId="164" fontId="4" fillId="8" borderId="26" xfId="0" applyNumberFormat="1" applyFont="1" applyFill="1" applyBorder="1" applyAlignment="1">
      <alignment horizontal="right"/>
    </xf>
    <xf numFmtId="0" fontId="0" fillId="4" borderId="5" xfId="0" applyFill="1" applyBorder="1" applyAlignment="1">
      <alignment horizontal="right"/>
    </xf>
    <xf numFmtId="0" fontId="4" fillId="8" borderId="3" xfId="0" applyFont="1" applyFill="1" applyBorder="1"/>
    <xf numFmtId="0" fontId="4" fillId="8" borderId="12" xfId="0" applyFont="1" applyFill="1" applyBorder="1"/>
    <xf numFmtId="164" fontId="4" fillId="8" borderId="13" xfId="0" applyNumberFormat="1" applyFont="1" applyFill="1" applyBorder="1"/>
    <xf numFmtId="0" fontId="0" fillId="5" borderId="21" xfId="0" applyFill="1" applyBorder="1" applyAlignment="1">
      <alignment horizontal="right"/>
    </xf>
    <xf numFmtId="0" fontId="0" fillId="5" borderId="17" xfId="0" applyFill="1" applyBorder="1"/>
    <xf numFmtId="0" fontId="0" fillId="4" borderId="24" xfId="0" applyFill="1" applyBorder="1"/>
    <xf numFmtId="164" fontId="0" fillId="2" borderId="7" xfId="0" applyNumberFormat="1" applyFill="1" applyBorder="1"/>
    <xf numFmtId="0" fontId="4" fillId="8" borderId="22" xfId="0" applyFont="1" applyFill="1" applyBorder="1"/>
    <xf numFmtId="0" fontId="4" fillId="8" borderId="7" xfId="0" applyFont="1" applyFill="1" applyBorder="1"/>
    <xf numFmtId="0" fontId="0" fillId="0" borderId="19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64" fontId="4" fillId="8" borderId="13" xfId="5" applyNumberFormat="1" applyFont="1" applyFill="1" applyBorder="1"/>
    <xf numFmtId="164" fontId="3" fillId="6" borderId="13" xfId="0" applyNumberFormat="1" applyFont="1" applyFill="1" applyBorder="1" applyAlignment="1">
      <alignment horizontal="center" vertical="center"/>
    </xf>
    <xf numFmtId="0" fontId="0" fillId="0" borderId="21" xfId="0" applyFill="1" applyBorder="1" applyAlignment="1">
      <alignment horizontal="right"/>
    </xf>
    <xf numFmtId="164" fontId="4" fillId="8" borderId="23" xfId="5" applyNumberFormat="1" applyFont="1" applyFill="1" applyBorder="1"/>
    <xf numFmtId="164" fontId="3" fillId="6" borderId="23" xfId="0" applyNumberFormat="1" applyFont="1" applyFill="1" applyBorder="1" applyAlignment="1">
      <alignment horizontal="center" vertical="center"/>
    </xf>
    <xf numFmtId="0" fontId="5" fillId="0" borderId="2" xfId="0" applyFont="1" applyBorder="1"/>
    <xf numFmtId="0" fontId="5" fillId="3" borderId="20" xfId="0" applyFont="1" applyFill="1" applyBorder="1" applyAlignment="1">
      <alignment horizontal="center" vertical="center" wrapText="1"/>
    </xf>
    <xf numFmtId="164" fontId="4" fillId="8" borderId="21" xfId="0" applyNumberFormat="1" applyFont="1" applyFill="1" applyBorder="1"/>
    <xf numFmtId="164" fontId="4" fillId="8" borderId="20" xfId="0" applyNumberFormat="1" applyFont="1" applyFill="1" applyBorder="1"/>
    <xf numFmtId="164" fontId="0" fillId="2" borderId="19" xfId="0" applyNumberFormat="1" applyFill="1" applyBorder="1"/>
    <xf numFmtId="164" fontId="4" fillId="8" borderId="25" xfId="0" applyNumberFormat="1" applyFont="1" applyFill="1" applyBorder="1"/>
    <xf numFmtId="0" fontId="5" fillId="3" borderId="10" xfId="0" applyFont="1" applyFill="1" applyBorder="1" applyAlignment="1">
      <alignment wrapText="1"/>
    </xf>
    <xf numFmtId="0" fontId="5" fillId="3" borderId="14" xfId="0" applyFont="1" applyFill="1" applyBorder="1" applyAlignment="1">
      <alignment wrapText="1"/>
    </xf>
    <xf numFmtId="0" fontId="5" fillId="0" borderId="9" xfId="0" applyFont="1" applyBorder="1"/>
    <xf numFmtId="0" fontId="4" fillId="8" borderId="11" xfId="0" applyFont="1" applyFill="1" applyBorder="1"/>
    <xf numFmtId="164" fontId="4" fillId="8" borderId="15" xfId="0" applyNumberFormat="1" applyFont="1" applyFill="1" applyBorder="1"/>
    <xf numFmtId="164" fontId="4" fillId="8" borderId="16" xfId="0" applyNumberFormat="1" applyFont="1" applyFill="1" applyBorder="1"/>
    <xf numFmtId="0" fontId="10" fillId="0" borderId="0" xfId="0" applyFont="1"/>
    <xf numFmtId="0" fontId="0" fillId="0" borderId="27" xfId="0" applyFill="1" applyBorder="1" applyAlignment="1">
      <alignment horizontal="right"/>
    </xf>
    <xf numFmtId="164" fontId="9" fillId="8" borderId="5" xfId="0" applyNumberFormat="1" applyFont="1" applyFill="1" applyBorder="1" applyAlignment="1">
      <alignment horizontal="right"/>
    </xf>
    <xf numFmtId="9" fontId="4" fillId="2" borderId="3" xfId="5" applyFont="1" applyFill="1" applyBorder="1"/>
    <xf numFmtId="164" fontId="3" fillId="6" borderId="3" xfId="0" applyNumberFormat="1" applyFont="1" applyFill="1" applyBorder="1" applyAlignment="1">
      <alignment horizontal="center" vertical="center"/>
    </xf>
    <xf numFmtId="164" fontId="4" fillId="8" borderId="21" xfId="0" applyNumberFormat="1" applyFont="1" applyFill="1" applyBorder="1" applyAlignment="1">
      <alignment horizontal="right"/>
    </xf>
    <xf numFmtId="164" fontId="4" fillId="8" borderId="19" xfId="0" applyNumberFormat="1" applyFont="1" applyFill="1" applyBorder="1" applyAlignment="1">
      <alignment horizontal="right"/>
    </xf>
    <xf numFmtId="164" fontId="4" fillId="8" borderId="28" xfId="0" applyNumberFormat="1" applyFont="1" applyFill="1" applyBorder="1" applyAlignment="1">
      <alignment horizontal="right"/>
    </xf>
    <xf numFmtId="164" fontId="3" fillId="6" borderId="21" xfId="0" applyNumberFormat="1" applyFont="1" applyFill="1" applyBorder="1" applyAlignment="1">
      <alignment horizontal="center" vertical="center"/>
    </xf>
    <xf numFmtId="0" fontId="0" fillId="8" borderId="29" xfId="0" applyFill="1" applyBorder="1" applyAlignment="1">
      <alignment horizontal="right"/>
    </xf>
    <xf numFmtId="0" fontId="0" fillId="8" borderId="30" xfId="0" applyFill="1" applyBorder="1" applyAlignment="1">
      <alignment horizontal="right"/>
    </xf>
    <xf numFmtId="9" fontId="4" fillId="2" borderId="7" xfId="5" applyFont="1" applyFill="1" applyBorder="1"/>
    <xf numFmtId="164" fontId="3" fillId="6" borderId="7" xfId="0" applyNumberFormat="1" applyFont="1" applyFill="1" applyBorder="1" applyAlignment="1">
      <alignment horizontal="center" vertical="center"/>
    </xf>
    <xf numFmtId="164" fontId="3" fillId="6" borderId="19" xfId="0" applyNumberFormat="1" applyFont="1" applyFill="1" applyBorder="1" applyAlignment="1">
      <alignment horizontal="center" vertical="center"/>
    </xf>
    <xf numFmtId="0" fontId="4" fillId="8" borderId="9" xfId="0" applyFont="1" applyFill="1" applyBorder="1" applyAlignment="1">
      <alignment wrapText="1"/>
    </xf>
    <xf numFmtId="164" fontId="4" fillId="8" borderId="10" xfId="5" applyNumberFormat="1" applyFont="1" applyFill="1" applyBorder="1"/>
    <xf numFmtId="0" fontId="11" fillId="0" borderId="0" xfId="0" applyFont="1"/>
    <xf numFmtId="164" fontId="12" fillId="0" borderId="0" xfId="0" applyNumberFormat="1" applyFont="1" applyFill="1" applyBorder="1"/>
    <xf numFmtId="0" fontId="11" fillId="0" borderId="0" xfId="0" applyFont="1" applyAlignment="1">
      <alignment horizontal="left"/>
    </xf>
    <xf numFmtId="0" fontId="4" fillId="0" borderId="1" xfId="0" applyFont="1" applyBorder="1" applyAlignment="1">
      <alignment horizontal="center" wrapText="1"/>
    </xf>
    <xf numFmtId="164" fontId="9" fillId="8" borderId="18" xfId="0" applyNumberFormat="1" applyFont="1" applyFill="1" applyBorder="1" applyAlignment="1">
      <alignment horizontal="right" vertical="center" wrapText="1"/>
    </xf>
    <xf numFmtId="164" fontId="9" fillId="8" borderId="26" xfId="0" applyNumberFormat="1" applyFont="1" applyFill="1" applyBorder="1" applyAlignment="1">
      <alignment horizontal="right" vertical="center" wrapText="1"/>
    </xf>
    <xf numFmtId="164" fontId="9" fillId="8" borderId="28" xfId="0" applyNumberFormat="1" applyFont="1" applyFill="1" applyBorder="1" applyAlignment="1">
      <alignment horizontal="right"/>
    </xf>
    <xf numFmtId="164" fontId="4" fillId="8" borderId="18" xfId="0" applyNumberFormat="1" applyFont="1" applyFill="1" applyBorder="1" applyAlignment="1">
      <alignment horizontal="right"/>
    </xf>
    <xf numFmtId="0" fontId="0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0" fillId="5" borderId="17" xfId="0" applyFill="1" applyBorder="1" applyAlignment="1">
      <alignment horizontal="right"/>
    </xf>
    <xf numFmtId="0" fontId="0" fillId="0" borderId="5" xfId="0" applyFill="1" applyBorder="1" applyAlignment="1">
      <alignment horizontal="right"/>
    </xf>
    <xf numFmtId="164" fontId="4" fillId="2" borderId="1" xfId="0" applyNumberFormat="1" applyFont="1" applyFill="1" applyBorder="1"/>
    <xf numFmtId="164" fontId="3" fillId="6" borderId="1" xfId="0" applyNumberFormat="1" applyFont="1" applyFill="1" applyBorder="1"/>
    <xf numFmtId="164" fontId="3" fillId="6" borderId="15" xfId="0" applyNumberFormat="1" applyFont="1" applyFill="1" applyBorder="1"/>
    <xf numFmtId="0" fontId="0" fillId="0" borderId="1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wrapText="1"/>
    </xf>
    <xf numFmtId="0" fontId="0" fillId="0" borderId="7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1" xfId="0" applyFill="1" applyBorder="1" applyAlignment="1"/>
    <xf numFmtId="0" fontId="4" fillId="0" borderId="1" xfId="0" applyFont="1" applyFill="1" applyBorder="1" applyAlignment="1">
      <alignment vertical="center" wrapText="1"/>
    </xf>
    <xf numFmtId="0" fontId="4" fillId="8" borderId="1" xfId="0" applyFont="1" applyFill="1" applyBorder="1"/>
  </cellXfs>
  <cellStyles count="6">
    <cellStyle name="Normale" xfId="0" builtinId="0"/>
    <cellStyle name="Normale 2" xfId="4" xr:uid="{00000000-0005-0000-0000-000001000000}"/>
    <cellStyle name="Normale 3" xfId="1" xr:uid="{00000000-0005-0000-0000-000002000000}"/>
    <cellStyle name="Percentuale" xfId="5" builtinId="5"/>
    <cellStyle name="Percentuale 2" xfId="3" xr:uid="{00000000-0005-0000-0000-000004000000}"/>
    <cellStyle name="Valuta 2" xfId="2" xr:uid="{00000000-0005-0000-0000-000005000000}"/>
  </cellStyles>
  <dxfs count="88">
    <dxf>
      <numFmt numFmtId="164" formatCode="#,##0.00\ &quot;€&quot;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€&quot;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€&quot;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€&quot;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€&quot;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top style="thin">
          <color indexed="64"/>
        </top>
      </border>
    </dxf>
    <dxf>
      <fill>
        <patternFill patternType="solid">
          <fgColor indexed="64"/>
          <bgColor rgb="FFFFFF00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/>
      </font>
      <fill>
        <patternFill patternType="solid">
          <fgColor indexed="64"/>
          <bgColor theme="5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5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5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5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5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5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6" tint="0.399975585192419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</dxf>
    <dxf>
      <font>
        <b/>
      </font>
      <fill>
        <patternFill patternType="solid">
          <fgColor indexed="64"/>
          <bgColor theme="5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</font>
      <fill>
        <patternFill patternType="solid">
          <fgColor indexed="64"/>
          <bgColor theme="6" tint="0.399975585192419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6" tint="0.399975585192419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6" tint="0.399975585192419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6" tint="0.399975585192419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6" tint="0.399975585192419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6" tint="0.399975585192419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6" tint="0.399975585192419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</dxf>
    <dxf>
      <font>
        <b/>
      </font>
      <fill>
        <patternFill patternType="solid">
          <fgColor indexed="64"/>
          <bgColor theme="5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</font>
      <fill>
        <patternFill patternType="solid">
          <fgColor indexed="64"/>
          <bgColor theme="6" tint="0.3999755851924192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</font>
      <fill>
        <patternFill patternType="solid">
          <fgColor indexed="64"/>
          <bgColor theme="6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</font>
      <fill>
        <patternFill patternType="solid">
          <fgColor indexed="64"/>
          <bgColor theme="6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</font>
      <fill>
        <patternFill patternType="solid">
          <fgColor indexed="64"/>
          <bgColor theme="6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</font>
      <fill>
        <patternFill patternType="solid">
          <fgColor indexed="64"/>
          <bgColor theme="6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</font>
      <fill>
        <patternFill patternType="solid">
          <fgColor indexed="64"/>
          <bgColor theme="6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</font>
      <fill>
        <patternFill patternType="solid">
          <fgColor indexed="64"/>
          <bgColor theme="6" tint="0.3999755851924192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</font>
      <fill>
        <patternFill patternType="solid">
          <fgColor indexed="64"/>
          <bgColor theme="5" tint="0.59999389629810485"/>
        </patternFill>
      </fill>
    </dxf>
    <dxf>
      <font>
        <b/>
        <strike val="0"/>
        <outline val="0"/>
        <shadow val="0"/>
        <u val="none"/>
        <vertAlign val="baseline"/>
        <sz val="12"/>
        <color theme="0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/>
      </font>
      <numFmt numFmtId="164" formatCode="#,##0.00\ &quot;€&quot;"/>
      <fill>
        <patternFill patternType="solid">
          <fgColor indexed="64"/>
          <bgColor theme="6" tint="0.3999755851924192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2"/>
        <color theme="0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€&quot;"/>
      <fill>
        <patternFill patternType="solid">
          <fgColor indexed="64"/>
          <bgColor theme="5" tint="0.79998168889431442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>
          <bgColor rgb="FFC00000"/>
        </patternFill>
      </fill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Stile tabella 1" pivot="0" count="2" xr9:uid="{00000000-0011-0000-FFFF-FFFF00000000}">
      <tableStyleElement type="wholeTable" dxfId="87"/>
      <tableStyleElement type="headerRow" dxfId="8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10</xdr:col>
      <xdr:colOff>447675</xdr:colOff>
      <xdr:row>10</xdr:row>
      <xdr:rowOff>6484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C1D9A5A5-66EC-477D-BEF3-89F1E54782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647700"/>
          <a:ext cx="10058400" cy="133998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32" displayName="Tabella32" ref="B1:I25" totalsRowShown="0" headerRowDxfId="85" dataDxfId="83" headerRowBorderDxfId="84" tableBorderDxfId="82" totalsRowBorderDxfId="81">
  <autoFilter ref="B1:I25" xr:uid="{00000000-0009-0000-0100-000001000000}"/>
  <tableColumns count="8">
    <tableColumn id="1" xr3:uid="{00000000-0010-0000-0000-000001000000}" name="Voci di costo (€)" dataDxfId="80"/>
    <tableColumn id="2" xr3:uid="{00000000-0010-0000-0000-000002000000}" name="Anno 1_x000a_I semestre" dataDxfId="79"/>
    <tableColumn id="3" xr3:uid="{00000000-0010-0000-0000-000003000000}" name="Anno 1 _x000a_II semestre" dataDxfId="78"/>
    <tableColumn id="4" xr3:uid="{00000000-0010-0000-0000-000004000000}" name="Anno 2 _x000a_I semestre" dataDxfId="77"/>
    <tableColumn id="5" xr3:uid="{00000000-0010-0000-0000-000005000000}" name="Anno 2 _x000a_II semestre" dataDxfId="76"/>
    <tableColumn id="6" xr3:uid="{00000000-0010-0000-0000-000006000000}" name="Anno 3 _x000a_I semestre" dataDxfId="75"/>
    <tableColumn id="7" xr3:uid="{00000000-0010-0000-0000-000007000000}" name="Anno 3 _x000a_II semestre" dataDxfId="74"/>
    <tableColumn id="9" xr3:uid="{00000000-0010-0000-0000-000009000000}" name="TOTALE" dataDxfId="73"/>
  </tableColumns>
  <tableStyleInfo name="Stile tabella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a2" displayName="Tabella2" ref="B27:I30" totalsRowShown="0" headerRowDxfId="72" headerRowBorderDxfId="71" tableBorderDxfId="70" totalsRowBorderDxfId="69">
  <autoFilter ref="B27:I30" xr:uid="{00000000-0009-0000-0100-000002000000}"/>
  <tableColumns count="8">
    <tableColumn id="1" xr3:uid="{00000000-0010-0000-0100-000001000000}" name=" STIMA RICAVI" dataDxfId="68"/>
    <tableColumn id="2" xr3:uid="{00000000-0010-0000-0100-000002000000}" name="Anno 1_x000a_I semestre" dataDxfId="67"/>
    <tableColumn id="3" xr3:uid="{00000000-0010-0000-0100-000003000000}" name="Anno 1 _x000a_II semestre" dataDxfId="66"/>
    <tableColumn id="4" xr3:uid="{00000000-0010-0000-0100-000004000000}" name="Anno 2 _x000a_I semestre" dataDxfId="65"/>
    <tableColumn id="5" xr3:uid="{00000000-0010-0000-0100-000005000000}" name="Anno 2 _x000a_II semestre" dataDxfId="64"/>
    <tableColumn id="6" xr3:uid="{00000000-0010-0000-0100-000006000000}" name="Anno 3 _x000a_I semestre" dataDxfId="63"/>
    <tableColumn id="7" xr3:uid="{00000000-0010-0000-0100-000007000000}" name="Anno 3 _x000a_II semestre" dataDxfId="62"/>
    <tableColumn id="8" xr3:uid="{00000000-0010-0000-0100-000008000000}" name="TOTALE" dataDxfId="61">
      <calculatedColumnFormula>SUM(Tabella2[[#This Row],[Anno 1
I semestre]:[Anno 3 
II semestre]])</calculatedColumnFormula>
    </tableColumn>
  </tableColumns>
  <tableStyleInfo name="Stile tabella 1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Tabella356" displayName="Tabella356" ref="B32:H36" totalsRowShown="0" headerRowDxfId="60" dataDxfId="59">
  <autoFilter ref="B32:H36" xr:uid="{00000000-0009-0000-0100-000005000000}"/>
  <tableColumns count="7">
    <tableColumn id="1" xr3:uid="{00000000-0010-0000-0200-000001000000}" name="Margini" dataDxfId="58"/>
    <tableColumn id="2" xr3:uid="{00000000-0010-0000-0200-000002000000}" name="Anno 1_x000a_I semestre" dataDxfId="57">
      <calculatedColumnFormula>'Piano Finanziario'!C30-'Piano ammortamento'!#REF!</calculatedColumnFormula>
    </tableColumn>
    <tableColumn id="3" xr3:uid="{00000000-0010-0000-0200-000003000000}" name="Anno 1 _x000a_II semestre" dataDxfId="56">
      <calculatedColumnFormula>'Piano Finanziario'!D30-'Piano ammortamento'!#REF!</calculatedColumnFormula>
    </tableColumn>
    <tableColumn id="4" xr3:uid="{00000000-0010-0000-0200-000004000000}" name="Anno 2 _x000a_I semestre" dataDxfId="55">
      <calculatedColumnFormula>'Piano Finanziario'!E30-'Piano ammortamento'!#REF!</calculatedColumnFormula>
    </tableColumn>
    <tableColumn id="5" xr3:uid="{00000000-0010-0000-0200-000005000000}" name="Anno 2 _x000a_II semestre" dataDxfId="54">
      <calculatedColumnFormula>'Piano Finanziario'!F30-'Piano ammortamento'!#REF!</calculatedColumnFormula>
    </tableColumn>
    <tableColumn id="6" xr3:uid="{00000000-0010-0000-0200-000006000000}" name="Anno 3 _x000a_I semestre" dataDxfId="53">
      <calculatedColumnFormula>'Piano Finanziario'!G30-'Piano ammortamento'!#REF!</calculatedColumnFormula>
    </tableColumn>
    <tableColumn id="7" xr3:uid="{00000000-0010-0000-0200-000007000000}" name="Anno 3 _x000a_II semestre" dataDxfId="52">
      <calculatedColumnFormula>'Piano Finanziario'!H30-'Piano ammortamento'!#REF!</calculatedColumnFormula>
    </tableColumn>
  </tableColumns>
  <tableStyleInfo name="Stile tabella 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3000000}" name="Tabella356711" displayName="Tabella356711" ref="B39:H40" headerRowCount="0" totalsRowShown="0" headerRowDxfId="51" dataDxfId="50">
  <tableColumns count="7">
    <tableColumn id="1" xr3:uid="{00000000-0010-0000-0300-000001000000}" name="Colonna1" headerRowDxfId="49" dataDxfId="48"/>
    <tableColumn id="2" xr3:uid="{00000000-0010-0000-0300-000002000000}" name="Colonna2" headerRowDxfId="47" dataDxfId="46">
      <calculatedColumnFormula>C17</calculatedColumnFormula>
    </tableColumn>
    <tableColumn id="3" xr3:uid="{00000000-0010-0000-0300-000003000000}" name="Colonna3" headerRowDxfId="45" dataDxfId="44">
      <calculatedColumnFormula>D17</calculatedColumnFormula>
    </tableColumn>
    <tableColumn id="4" xr3:uid="{00000000-0010-0000-0300-000004000000}" name="Colonna4" headerRowDxfId="43" dataDxfId="42">
      <calculatedColumnFormula>E17</calculatedColumnFormula>
    </tableColumn>
    <tableColumn id="5" xr3:uid="{00000000-0010-0000-0300-000005000000}" name="Colonna5" headerRowDxfId="41" dataDxfId="40">
      <calculatedColumnFormula>F17</calculatedColumnFormula>
    </tableColumn>
    <tableColumn id="6" xr3:uid="{00000000-0010-0000-0300-000006000000}" name="Colonna6" headerRowDxfId="39" dataDxfId="38">
      <calculatedColumnFormula>G17</calculatedColumnFormula>
    </tableColumn>
    <tableColumn id="7" xr3:uid="{00000000-0010-0000-0300-000007000000}" name="Colonna7" headerRowDxfId="37" dataDxfId="36">
      <calculatedColumnFormula>H17</calculatedColumnFormula>
    </tableColumn>
  </tableColumns>
  <tableStyleInfo name="Stile tabella 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abella3567" displayName="Tabella3567" ref="B37:H38" headerRowCount="0" totalsRowShown="0" headerRowDxfId="35" dataDxfId="34">
  <tableColumns count="7">
    <tableColumn id="1" xr3:uid="{00000000-0010-0000-0400-000001000000}" name="Colonna1" headerRowDxfId="33" dataDxfId="32"/>
    <tableColumn id="2" xr3:uid="{00000000-0010-0000-0400-000002000000}" name="Colonna2" headerRowDxfId="31" dataDxfId="30">
      <calculatedColumnFormula>C17</calculatedColumnFormula>
    </tableColumn>
    <tableColumn id="3" xr3:uid="{00000000-0010-0000-0400-000003000000}" name="Colonna3" headerRowDxfId="29" dataDxfId="28">
      <calculatedColumnFormula>D17</calculatedColumnFormula>
    </tableColumn>
    <tableColumn id="4" xr3:uid="{00000000-0010-0000-0400-000004000000}" name="Colonna4" headerRowDxfId="27" dataDxfId="26">
      <calculatedColumnFormula>E17</calculatedColumnFormula>
    </tableColumn>
    <tableColumn id="5" xr3:uid="{00000000-0010-0000-0400-000005000000}" name="Colonna5" headerRowDxfId="25" dataDxfId="24">
      <calculatedColumnFormula>F17</calculatedColumnFormula>
    </tableColumn>
    <tableColumn id="6" xr3:uid="{00000000-0010-0000-0400-000006000000}" name="Colonna6" headerRowDxfId="23" dataDxfId="22">
      <calculatedColumnFormula>G17</calculatedColumnFormula>
    </tableColumn>
    <tableColumn id="7" xr3:uid="{00000000-0010-0000-0400-000007000000}" name="Colonna7" headerRowDxfId="21" dataDxfId="20">
      <calculatedColumnFormula>H17</calculatedColumnFormula>
    </tableColumn>
  </tableColumns>
  <tableStyleInfo name="Stile tabella 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5000000}" name="Tabella8" displayName="Tabella8" ref="B2:I4" totalsRowShown="0" headerRowDxfId="19" dataDxfId="18">
  <autoFilter ref="B2:I4" xr:uid="{00000000-0009-0000-0100-000008000000}"/>
  <tableColumns count="8">
    <tableColumn id="1" xr3:uid="{00000000-0010-0000-0500-000001000000}" name="Strumentazioni  " dataDxfId="17"/>
    <tableColumn id="2" xr3:uid="{00000000-0010-0000-0500-000002000000}" name="Anno 1_x000a_I semestre" dataDxfId="16"/>
    <tableColumn id="3" xr3:uid="{00000000-0010-0000-0500-000003000000}" name="Anno 1 _x000a_II semestre" dataDxfId="15"/>
    <tableColumn id="4" xr3:uid="{00000000-0010-0000-0500-000004000000}" name="Anno 2 _x000a_I semestre" dataDxfId="14"/>
    <tableColumn id="5" xr3:uid="{00000000-0010-0000-0500-000005000000}" name="Anno 2 _x000a_II semestre" dataDxfId="13"/>
    <tableColumn id="6" xr3:uid="{00000000-0010-0000-0500-000006000000}" name="Anno 3 _x000a_I semestre" dataDxfId="12"/>
    <tableColumn id="7" xr3:uid="{00000000-0010-0000-0500-000007000000}" name="Anno 3 _x000a_II semestre" dataDxfId="11"/>
    <tableColumn id="8" xr3:uid="{00000000-0010-0000-0500-000008000000}" name="Colonna1" dataDxfId="10"/>
  </tableColumns>
  <tableStyleInfo name="Stile tabella 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6000000}" name="Tabella11" displayName="Tabella11" ref="A17:H21" totalsRowShown="0" headerRowDxfId="9" dataDxfId="7" headerRowBorderDxfId="8" tableBorderDxfId="6">
  <autoFilter ref="A17:H21" xr:uid="{00000000-0009-0000-0100-00000B000000}"/>
  <tableColumns count="8">
    <tableColumn id="1" xr3:uid="{00000000-0010-0000-0600-000001000000}" name="Numero/Descizione del bene" dataDxfId="5"/>
    <tableColumn id="2" xr3:uid="{00000000-0010-0000-0600-000002000000}" name="Strumentazioni  "/>
    <tableColumn id="3" xr3:uid="{00000000-0010-0000-0600-000003000000}" name="Anno 1_x000a_I semestre" dataDxfId="4"/>
    <tableColumn id="4" xr3:uid="{00000000-0010-0000-0600-000004000000}" name="Anno 1 _x000a_II semestre" dataDxfId="3"/>
    <tableColumn id="5" xr3:uid="{00000000-0010-0000-0600-000005000000}" name="Anno 2 _x000a_I semestre" dataDxfId="2"/>
    <tableColumn id="6" xr3:uid="{00000000-0010-0000-0600-000006000000}" name="Anno 2 _x000a_II semestre" dataDxfId="1"/>
    <tableColumn id="7" xr3:uid="{00000000-0010-0000-0600-000007000000}" name="Anno 3 _x000a_I semestre" dataDxfId="0"/>
    <tableColumn id="8" xr3:uid="{00000000-0010-0000-0600-000008000000}" name="Anno 3 _x000a_II semestre"/>
  </tableColumns>
  <tableStyleInfo name="Stile tabella 1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18"/>
  <sheetViews>
    <sheetView workbookViewId="0">
      <selection activeCell="C15" sqref="C15:C16"/>
    </sheetView>
  </sheetViews>
  <sheetFormatPr defaultRowHeight="15" x14ac:dyDescent="0.25"/>
  <cols>
    <col min="2" max="2" width="7.140625" customWidth="1"/>
    <col min="3" max="3" width="73" bestFit="1" customWidth="1"/>
  </cols>
  <sheetData>
    <row r="2" spans="1:3" ht="21" x14ac:dyDescent="0.35">
      <c r="A2" s="90" t="s">
        <v>53</v>
      </c>
    </row>
    <row r="11" spans="1:3" ht="14.25" customHeight="1" x14ac:dyDescent="0.25"/>
    <row r="12" spans="1:3" x14ac:dyDescent="0.25">
      <c r="B12" t="s">
        <v>54</v>
      </c>
    </row>
    <row r="14" spans="1:3" x14ac:dyDescent="0.25">
      <c r="B14" s="29"/>
      <c r="C14" s="30" t="s">
        <v>38</v>
      </c>
    </row>
    <row r="15" spans="1:3" x14ac:dyDescent="0.25">
      <c r="B15" s="13"/>
      <c r="C15" s="109" t="s">
        <v>55</v>
      </c>
    </row>
    <row r="16" spans="1:3" x14ac:dyDescent="0.25">
      <c r="B16" s="25"/>
      <c r="C16" s="109"/>
    </row>
    <row r="17" spans="2:3" x14ac:dyDescent="0.25">
      <c r="B17" s="35"/>
      <c r="C17" s="109" t="s">
        <v>39</v>
      </c>
    </row>
    <row r="18" spans="2:3" x14ac:dyDescent="0.25">
      <c r="C18" s="109"/>
    </row>
  </sheetData>
  <mergeCells count="2">
    <mergeCell ref="C15:C16"/>
    <mergeCell ref="C17:C1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4"/>
  <sheetViews>
    <sheetView tabSelected="1" topLeftCell="A22" zoomScale="70" zoomScaleNormal="70" workbookViewId="0">
      <selection activeCell="B42" sqref="B42:B43"/>
    </sheetView>
  </sheetViews>
  <sheetFormatPr defaultRowHeight="25.5" customHeight="1" x14ac:dyDescent="0.25"/>
  <cols>
    <col min="1" max="1" width="28.5703125" bestFit="1" customWidth="1"/>
    <col min="2" max="2" width="142.140625" bestFit="1" customWidth="1"/>
    <col min="3" max="3" width="18.28515625" customWidth="1"/>
    <col min="4" max="4" width="15.7109375" bestFit="1" customWidth="1"/>
    <col min="5" max="8" width="19.140625" customWidth="1"/>
    <col min="9" max="9" width="24.42578125" customWidth="1"/>
    <col min="10" max="10" width="103.140625" style="15" customWidth="1"/>
  </cols>
  <sheetData>
    <row r="1" spans="1:10" ht="32.25" thickBot="1" x14ac:dyDescent="0.3">
      <c r="A1" s="50" t="s">
        <v>48</v>
      </c>
      <c r="B1" s="50" t="s">
        <v>5</v>
      </c>
      <c r="C1" s="50" t="s">
        <v>8</v>
      </c>
      <c r="D1" s="50" t="s">
        <v>9</v>
      </c>
      <c r="E1" s="50" t="s">
        <v>10</v>
      </c>
      <c r="F1" s="50" t="s">
        <v>11</v>
      </c>
      <c r="G1" s="50" t="s">
        <v>12</v>
      </c>
      <c r="H1" s="50" t="s">
        <v>13</v>
      </c>
      <c r="I1" s="51" t="s">
        <v>7</v>
      </c>
      <c r="J1" s="124" t="s">
        <v>14</v>
      </c>
    </row>
    <row r="2" spans="1:10" ht="25.5" customHeight="1" thickBot="1" x14ac:dyDescent="0.3">
      <c r="A2" s="45" t="s">
        <v>43</v>
      </c>
      <c r="B2" s="52" t="s">
        <v>41</v>
      </c>
      <c r="C2" s="14">
        <v>30000</v>
      </c>
      <c r="D2" s="14">
        <v>30000</v>
      </c>
      <c r="E2" s="26" t="s">
        <v>15</v>
      </c>
      <c r="F2" s="26" t="s">
        <v>15</v>
      </c>
      <c r="G2" s="26" t="s">
        <v>15</v>
      </c>
      <c r="H2" s="26" t="s">
        <v>15</v>
      </c>
      <c r="I2" s="110">
        <f>SUM(Tabella32[[#This Row],[Anno 1
I semestre]:[Anno 3 
II semestre]])</f>
        <v>60000</v>
      </c>
      <c r="J2" s="125" t="s">
        <v>69</v>
      </c>
    </row>
    <row r="3" spans="1:10" ht="25.5" customHeight="1" thickBot="1" x14ac:dyDescent="0.3">
      <c r="A3" s="48" t="s">
        <v>44</v>
      </c>
      <c r="B3" s="53" t="s">
        <v>41</v>
      </c>
      <c r="C3" s="32">
        <v>10000</v>
      </c>
      <c r="D3" s="32">
        <v>10000</v>
      </c>
      <c r="E3" s="26" t="s">
        <v>15</v>
      </c>
      <c r="F3" s="26" t="s">
        <v>15</v>
      </c>
      <c r="G3" s="26" t="s">
        <v>15</v>
      </c>
      <c r="H3" s="26" t="s">
        <v>15</v>
      </c>
      <c r="I3" s="111">
        <f>SUM(Tabella32[[#This Row],[Anno 1
I semestre]:[Anno 1 
II semestre]])</f>
        <v>20000</v>
      </c>
      <c r="J3" s="125"/>
    </row>
    <row r="4" spans="1:10" ht="25.5" customHeight="1" thickBot="1" x14ac:dyDescent="0.3">
      <c r="A4" s="91"/>
      <c r="B4" s="55" t="s">
        <v>56</v>
      </c>
      <c r="C4" s="56">
        <f>SUM(C2:C3)</f>
        <v>40000</v>
      </c>
      <c r="D4" s="56">
        <f>SUM(D2:D3)</f>
        <v>40000</v>
      </c>
      <c r="E4" s="32">
        <v>5000</v>
      </c>
      <c r="F4" s="32">
        <v>4000</v>
      </c>
      <c r="G4" s="32">
        <v>0</v>
      </c>
      <c r="H4" s="32">
        <v>0</v>
      </c>
      <c r="I4" s="112">
        <f>SUM(Tabella32[[#This Row],[Anno 1
I semestre]:[Anno 3 
II semestre]])</f>
        <v>89000</v>
      </c>
      <c r="J4" s="123"/>
    </row>
    <row r="5" spans="1:10" ht="25.5" customHeight="1" thickBot="1" x14ac:dyDescent="0.3">
      <c r="A5" s="45" t="s">
        <v>43</v>
      </c>
      <c r="B5" s="46" t="s">
        <v>3</v>
      </c>
      <c r="C5" s="47">
        <v>20000</v>
      </c>
      <c r="D5" s="47">
        <v>20000</v>
      </c>
      <c r="E5" s="26" t="s">
        <v>15</v>
      </c>
      <c r="F5" s="26" t="s">
        <v>15</v>
      </c>
      <c r="G5" s="26" t="s">
        <v>15</v>
      </c>
      <c r="H5" s="26" t="s">
        <v>15</v>
      </c>
      <c r="I5" s="110">
        <f>SUM(Tabella32[[#This Row],[Anno 1
I semestre]:[Anno 1 
II semestre]])</f>
        <v>40000</v>
      </c>
      <c r="J5" s="126" t="s">
        <v>68</v>
      </c>
    </row>
    <row r="6" spans="1:10" ht="25.5" customHeight="1" thickBot="1" x14ac:dyDescent="0.3">
      <c r="A6" s="48" t="s">
        <v>44</v>
      </c>
      <c r="B6" s="49" t="s">
        <v>3</v>
      </c>
      <c r="C6" s="32">
        <v>0</v>
      </c>
      <c r="D6" s="32">
        <v>0</v>
      </c>
      <c r="E6" s="26" t="s">
        <v>15</v>
      </c>
      <c r="F6" s="26" t="s">
        <v>15</v>
      </c>
      <c r="G6" s="26" t="s">
        <v>15</v>
      </c>
      <c r="H6" s="26" t="s">
        <v>15</v>
      </c>
      <c r="I6" s="110">
        <f>SUM(Tabella32[[#This Row],[Anno 1
I semestre]:[Anno 1 
II semestre]])</f>
        <v>0</v>
      </c>
      <c r="J6" s="126"/>
    </row>
    <row r="7" spans="1:10" ht="25.5" customHeight="1" thickBot="1" x14ac:dyDescent="0.3">
      <c r="A7" s="91"/>
      <c r="B7" s="55" t="s">
        <v>57</v>
      </c>
      <c r="C7" s="56">
        <f>SUM(C5:C6)</f>
        <v>20000</v>
      </c>
      <c r="D7" s="56">
        <f>SUM(D5:D6)</f>
        <v>20000</v>
      </c>
      <c r="E7" s="32">
        <v>0</v>
      </c>
      <c r="F7" s="32">
        <v>0</v>
      </c>
      <c r="G7" s="32">
        <v>0</v>
      </c>
      <c r="H7" s="32">
        <v>0</v>
      </c>
      <c r="I7" s="92">
        <f>SUM(Tabella32[[#This Row],[Anno 1
I semestre]:[Anno 3 
II semestre]])</f>
        <v>40000</v>
      </c>
      <c r="J7" s="114"/>
    </row>
    <row r="8" spans="1:10" ht="25.5" customHeight="1" thickBot="1" x14ac:dyDescent="0.3">
      <c r="A8" s="45" t="s">
        <v>43</v>
      </c>
      <c r="B8" s="46" t="s">
        <v>45</v>
      </c>
      <c r="C8" s="47">
        <v>5000</v>
      </c>
      <c r="D8" s="47">
        <v>5000</v>
      </c>
      <c r="E8" s="26" t="s">
        <v>15</v>
      </c>
      <c r="F8" s="26" t="s">
        <v>15</v>
      </c>
      <c r="G8" s="26" t="s">
        <v>15</v>
      </c>
      <c r="H8" s="26" t="s">
        <v>15</v>
      </c>
      <c r="I8" s="59"/>
      <c r="J8" s="126" t="s">
        <v>67</v>
      </c>
    </row>
    <row r="9" spans="1:10" ht="25.5" customHeight="1" thickBot="1" x14ac:dyDescent="0.3">
      <c r="A9" s="48" t="s">
        <v>44</v>
      </c>
      <c r="B9" s="49" t="s">
        <v>45</v>
      </c>
      <c r="C9" s="32">
        <v>0</v>
      </c>
      <c r="D9" s="32">
        <v>0</v>
      </c>
      <c r="E9" s="26" t="s">
        <v>15</v>
      </c>
      <c r="F9" s="26" t="s">
        <v>15</v>
      </c>
      <c r="G9" s="26" t="s">
        <v>15</v>
      </c>
      <c r="H9" s="26" t="s">
        <v>15</v>
      </c>
      <c r="I9" s="60">
        <f>SUM(Tabella32[[#This Row],[Anno 1
I semestre]:[Anno 3 
II semestre]])</f>
        <v>0</v>
      </c>
      <c r="J9" s="126"/>
    </row>
    <row r="10" spans="1:10" ht="25.5" customHeight="1" thickBot="1" x14ac:dyDescent="0.3">
      <c r="A10" s="91"/>
      <c r="B10" s="55" t="s">
        <v>59</v>
      </c>
      <c r="C10" s="56">
        <f>SUM(C8:C9)</f>
        <v>5000</v>
      </c>
      <c r="D10" s="56">
        <f>SUM(D8:D9)</f>
        <v>5000</v>
      </c>
      <c r="E10" s="32">
        <v>0</v>
      </c>
      <c r="F10" s="32">
        <v>0</v>
      </c>
      <c r="G10" s="32">
        <v>0</v>
      </c>
      <c r="H10" s="32">
        <v>0</v>
      </c>
      <c r="I10" s="92">
        <f>SUM(Tabella32[[#This Row],[Anno 1
I semestre]:[Anno 3 
II semestre]])</f>
        <v>10000</v>
      </c>
      <c r="J10" s="114"/>
    </row>
    <row r="11" spans="1:10" ht="25.5" customHeight="1" thickBot="1" x14ac:dyDescent="0.3">
      <c r="A11" s="42" t="s">
        <v>43</v>
      </c>
      <c r="B11" s="43" t="s">
        <v>47</v>
      </c>
      <c r="C11" s="44">
        <v>5000</v>
      </c>
      <c r="D11" s="44">
        <v>5000</v>
      </c>
      <c r="E11" s="26" t="s">
        <v>15</v>
      </c>
      <c r="F11" s="26" t="s">
        <v>15</v>
      </c>
      <c r="G11" s="26" t="s">
        <v>15</v>
      </c>
      <c r="H11" s="26" t="s">
        <v>15</v>
      </c>
      <c r="I11" s="57">
        <f>SUM(Tabella32[[#This Row],[Anno 1
I semestre]:[Anno 1 
II semestre]])</f>
        <v>10000</v>
      </c>
      <c r="J11" s="114"/>
    </row>
    <row r="12" spans="1:10" ht="25.5" customHeight="1" thickBot="1" x14ac:dyDescent="0.3">
      <c r="A12" s="40" t="s">
        <v>44</v>
      </c>
      <c r="B12" s="54" t="s">
        <v>47</v>
      </c>
      <c r="C12" s="41">
        <v>0</v>
      </c>
      <c r="D12" s="41">
        <v>0</v>
      </c>
      <c r="E12" s="26" t="s">
        <v>15</v>
      </c>
      <c r="F12" s="26" t="s">
        <v>15</v>
      </c>
      <c r="G12" s="26" t="s">
        <v>15</v>
      </c>
      <c r="H12" s="26" t="s">
        <v>15</v>
      </c>
      <c r="I12" s="58">
        <f>SUM(Tabella32[[#This Row],[Anno 1
I semestre]:[Anno 1 
II semestre]])</f>
        <v>0</v>
      </c>
      <c r="J12" s="114"/>
    </row>
    <row r="13" spans="1:10" ht="25.5" customHeight="1" thickBot="1" x14ac:dyDescent="0.3">
      <c r="A13" s="91"/>
      <c r="B13" s="55" t="s">
        <v>58</v>
      </c>
      <c r="C13" s="34">
        <f>SUM(C11:C12)</f>
        <v>5000</v>
      </c>
      <c r="D13" s="34">
        <f>SUM(D11:D12)</f>
        <v>5000</v>
      </c>
      <c r="E13" s="44">
        <v>0</v>
      </c>
      <c r="F13" s="44">
        <v>0</v>
      </c>
      <c r="G13" s="44">
        <v>0</v>
      </c>
      <c r="H13" s="44">
        <v>0</v>
      </c>
      <c r="I13" s="92">
        <f>SUM(Tabella32[[#This Row],[Anno 1
I semestre]:[Anno 3 
II semestre]])</f>
        <v>10000</v>
      </c>
      <c r="J13" s="114"/>
    </row>
    <row r="14" spans="1:10" ht="25.5" customHeight="1" thickBot="1" x14ac:dyDescent="0.3">
      <c r="A14" s="119"/>
      <c r="B14" s="55" t="s">
        <v>40</v>
      </c>
      <c r="C14" s="56">
        <f>SUM(C4,C7,C10,C13)</f>
        <v>70000</v>
      </c>
      <c r="D14" s="56">
        <f t="shared" ref="D14:H14" si="0">SUM(D4,D7,D10,D13)</f>
        <v>70000</v>
      </c>
      <c r="E14" s="56">
        <f t="shared" si="0"/>
        <v>5000</v>
      </c>
      <c r="F14" s="56">
        <f t="shared" si="0"/>
        <v>4000</v>
      </c>
      <c r="G14" s="56">
        <f t="shared" si="0"/>
        <v>0</v>
      </c>
      <c r="H14" s="56">
        <f t="shared" si="0"/>
        <v>0</v>
      </c>
      <c r="I14" s="112">
        <f>SUM(Tabella32[[#This Row],[Anno 1
I semestre]:[Anno 3 
II semestre]])</f>
        <v>149000</v>
      </c>
      <c r="J14" s="115" t="s">
        <v>52</v>
      </c>
    </row>
    <row r="15" spans="1:10" ht="25.5" customHeight="1" x14ac:dyDescent="0.25">
      <c r="A15" s="65" t="s">
        <v>43</v>
      </c>
      <c r="B15" s="66" t="s">
        <v>46</v>
      </c>
      <c r="C15" s="3">
        <v>2000</v>
      </c>
      <c r="D15" s="3">
        <v>2000</v>
      </c>
      <c r="E15" s="44">
        <v>0</v>
      </c>
      <c r="F15" s="44">
        <v>0</v>
      </c>
      <c r="G15" s="44">
        <v>0</v>
      </c>
      <c r="H15" s="44">
        <v>0</v>
      </c>
      <c r="I15" s="95">
        <f>SUM(Tabella32[[#This Row],[Anno 1
I semestre]:[Anno 3 
II semestre]])</f>
        <v>4000</v>
      </c>
      <c r="J15" s="127" t="s">
        <v>63</v>
      </c>
    </row>
    <row r="16" spans="1:10" ht="25.5" customHeight="1" thickBot="1" x14ac:dyDescent="0.3">
      <c r="A16" s="61" t="s">
        <v>44</v>
      </c>
      <c r="B16" s="67" t="s">
        <v>46</v>
      </c>
      <c r="C16" s="68">
        <v>1000</v>
      </c>
      <c r="D16" s="68">
        <v>2000</v>
      </c>
      <c r="E16" s="41">
        <v>0</v>
      </c>
      <c r="F16" s="41">
        <v>0</v>
      </c>
      <c r="G16" s="41">
        <v>0</v>
      </c>
      <c r="H16" s="41">
        <v>0</v>
      </c>
      <c r="I16" s="96">
        <f>SUM(Tabella32[[#This Row],[Anno 1
I semestre]:[Anno 3 
II semestre]])</f>
        <v>3000</v>
      </c>
      <c r="J16" s="128"/>
    </row>
    <row r="17" spans="1:10" ht="25.5" customHeight="1" thickBot="1" x14ac:dyDescent="0.3">
      <c r="A17" s="33"/>
      <c r="B17" s="69" t="s">
        <v>2</v>
      </c>
      <c r="C17" s="56">
        <f>SUM(C15:C16)</f>
        <v>3000</v>
      </c>
      <c r="D17" s="56">
        <f>SUM(D15:D16)</f>
        <v>4000</v>
      </c>
      <c r="E17" s="56">
        <f t="shared" ref="E17:H17" si="1">SUM(E15:E16)</f>
        <v>0</v>
      </c>
      <c r="F17" s="56">
        <f t="shared" si="1"/>
        <v>0</v>
      </c>
      <c r="G17" s="56">
        <f t="shared" si="1"/>
        <v>0</v>
      </c>
      <c r="H17" s="56">
        <f t="shared" si="1"/>
        <v>0</v>
      </c>
      <c r="I17" s="97">
        <f>SUM(Tabella32[[#This Row],[Anno 1
I semestre]:[Anno 3 
II semestre]])</f>
        <v>7000</v>
      </c>
      <c r="J17" s="123"/>
    </row>
    <row r="18" spans="1:10" ht="25.5" customHeight="1" x14ac:dyDescent="0.25">
      <c r="A18" s="118" t="s">
        <v>43</v>
      </c>
      <c r="B18" s="62" t="s">
        <v>6</v>
      </c>
      <c r="C18" s="39">
        <f t="shared" ref="C18:H18" si="2">SUMIF($A$2:$A$17,$A$18,C$2:C$17)</f>
        <v>62000</v>
      </c>
      <c r="D18" s="39">
        <f t="shared" si="2"/>
        <v>62000</v>
      </c>
      <c r="E18" s="39">
        <f t="shared" si="2"/>
        <v>0</v>
      </c>
      <c r="F18" s="39">
        <f t="shared" si="2"/>
        <v>0</v>
      </c>
      <c r="G18" s="39">
        <f t="shared" si="2"/>
        <v>0</v>
      </c>
      <c r="H18" s="39">
        <f t="shared" si="2"/>
        <v>0</v>
      </c>
      <c r="I18" s="95">
        <f>SUM(Tabella32[[#This Row],[Anno 1
I semestre]:[Anno 3 
II semestre]])</f>
        <v>124000</v>
      </c>
      <c r="J18" s="129"/>
    </row>
    <row r="19" spans="1:10" ht="25.5" customHeight="1" thickBot="1" x14ac:dyDescent="0.3">
      <c r="A19" s="61" t="s">
        <v>44</v>
      </c>
      <c r="B19" s="70" t="s">
        <v>6</v>
      </c>
      <c r="C19" s="38">
        <f t="shared" ref="C19:H19" si="3">SUMIF($A$2:$A$17,$A$19,C$2:C$17)</f>
        <v>11000</v>
      </c>
      <c r="D19" s="38">
        <f t="shared" si="3"/>
        <v>12000</v>
      </c>
      <c r="E19" s="38">
        <f t="shared" si="3"/>
        <v>0</v>
      </c>
      <c r="F19" s="38">
        <f t="shared" si="3"/>
        <v>0</v>
      </c>
      <c r="G19" s="38">
        <f t="shared" si="3"/>
        <v>0</v>
      </c>
      <c r="H19" s="38">
        <f t="shared" si="3"/>
        <v>0</v>
      </c>
      <c r="I19" s="96">
        <f>SUM(Tabella32[[#This Row],[Anno 1
I semestre]:[Anno 3 
II semestre]])</f>
        <v>23000</v>
      </c>
      <c r="J19" s="116"/>
    </row>
    <row r="20" spans="1:10" ht="25.5" customHeight="1" thickBot="1" x14ac:dyDescent="0.3">
      <c r="A20" s="71"/>
      <c r="B20" s="69" t="s">
        <v>6</v>
      </c>
      <c r="C20" s="56">
        <f>SUM(C18:C19)</f>
        <v>73000</v>
      </c>
      <c r="D20" s="56">
        <f t="shared" ref="D20:H20" si="4">SUM(D18:D19)</f>
        <v>74000</v>
      </c>
      <c r="E20" s="56">
        <f t="shared" si="4"/>
        <v>0</v>
      </c>
      <c r="F20" s="56">
        <f t="shared" si="4"/>
        <v>0</v>
      </c>
      <c r="G20" s="56">
        <f t="shared" si="4"/>
        <v>0</v>
      </c>
      <c r="H20" s="56">
        <f t="shared" si="4"/>
        <v>0</v>
      </c>
      <c r="I20" s="97">
        <f>SUM(Tabella32[[#This Row],[Anno 1
I semestre]:[Anno 3 
II semestre]])</f>
        <v>147000</v>
      </c>
      <c r="J20" s="115" t="s">
        <v>50</v>
      </c>
    </row>
    <row r="21" spans="1:10" ht="25.5" customHeight="1" x14ac:dyDescent="0.25">
      <c r="A21" s="45" t="s">
        <v>43</v>
      </c>
      <c r="B21" s="43" t="s">
        <v>61</v>
      </c>
      <c r="C21" s="93">
        <v>0.5</v>
      </c>
      <c r="D21" s="93">
        <v>0.5</v>
      </c>
      <c r="E21" s="94" t="s">
        <v>15</v>
      </c>
      <c r="F21" s="94" t="s">
        <v>15</v>
      </c>
      <c r="G21" s="94" t="s">
        <v>15</v>
      </c>
      <c r="H21" s="94" t="s">
        <v>15</v>
      </c>
      <c r="I21" s="98" t="s">
        <v>15</v>
      </c>
      <c r="J21" s="117"/>
    </row>
    <row r="22" spans="1:10" ht="25.5" customHeight="1" thickBot="1" x14ac:dyDescent="0.3">
      <c r="A22" s="72" t="s">
        <v>44</v>
      </c>
      <c r="B22" s="54" t="s">
        <v>62</v>
      </c>
      <c r="C22" s="101">
        <v>0.25</v>
      </c>
      <c r="D22" s="101">
        <v>0.25</v>
      </c>
      <c r="E22" s="102" t="s">
        <v>15</v>
      </c>
      <c r="F22" s="102" t="s">
        <v>15</v>
      </c>
      <c r="G22" s="102" t="s">
        <v>15</v>
      </c>
      <c r="H22" s="102" t="s">
        <v>15</v>
      </c>
      <c r="I22" s="103" t="s">
        <v>15</v>
      </c>
      <c r="J22" s="117"/>
    </row>
    <row r="23" spans="1:10" ht="42" customHeight="1" x14ac:dyDescent="0.25">
      <c r="A23" s="99" t="s">
        <v>43</v>
      </c>
      <c r="B23" s="104" t="s">
        <v>42</v>
      </c>
      <c r="C23" s="105">
        <f>C18*C21</f>
        <v>31000</v>
      </c>
      <c r="D23" s="105">
        <f>D18*D21</f>
        <v>31000</v>
      </c>
      <c r="E23" s="26" t="s">
        <v>15</v>
      </c>
      <c r="F23" s="26" t="s">
        <v>15</v>
      </c>
      <c r="G23" s="26" t="s">
        <v>15</v>
      </c>
      <c r="H23" s="26" t="s">
        <v>15</v>
      </c>
      <c r="I23" s="113">
        <f>SUM(Tabella32[[#This Row],[Anno 1
I semestre]:[Anno 1 
II semestre]])</f>
        <v>62000</v>
      </c>
      <c r="J23" s="130" t="s">
        <v>51</v>
      </c>
    </row>
    <row r="24" spans="1:10" ht="25.5" customHeight="1" thickBot="1" x14ac:dyDescent="0.3">
      <c r="A24" s="100" t="s">
        <v>44</v>
      </c>
      <c r="B24" s="63" t="s">
        <v>49</v>
      </c>
      <c r="C24" s="73">
        <f>C19*C22</f>
        <v>2750</v>
      </c>
      <c r="D24" s="73">
        <f>D19*D22</f>
        <v>3000</v>
      </c>
      <c r="E24" s="74" t="s">
        <v>15</v>
      </c>
      <c r="F24" s="74" t="s">
        <v>15</v>
      </c>
      <c r="G24" s="74" t="s">
        <v>15</v>
      </c>
      <c r="H24" s="74" t="s">
        <v>15</v>
      </c>
      <c r="I24" s="60">
        <f>SUM(Tabella32[[#This Row],[Anno 1
I semestre]:[Anno 1 
II semestre]])</f>
        <v>5750</v>
      </c>
      <c r="J24" s="130"/>
    </row>
    <row r="25" spans="1:10" ht="25.5" customHeight="1" thickBot="1" x14ac:dyDescent="0.3">
      <c r="A25" s="75"/>
      <c r="B25" s="69" t="s">
        <v>42</v>
      </c>
      <c r="C25" s="76">
        <f>SUM(C23:C24)</f>
        <v>33750</v>
      </c>
      <c r="D25" s="76">
        <f>SUM(D23:D24)</f>
        <v>34000</v>
      </c>
      <c r="E25" s="77" t="s">
        <v>15</v>
      </c>
      <c r="F25" s="77" t="s">
        <v>15</v>
      </c>
      <c r="G25" s="77" t="s">
        <v>15</v>
      </c>
      <c r="H25" s="77" t="s">
        <v>15</v>
      </c>
      <c r="I25" s="97">
        <f>SUM(Tabella32[[#This Row],[Anno 1
I semestre]:[Anno 1 
II semestre]])</f>
        <v>67750</v>
      </c>
      <c r="J25" s="130"/>
    </row>
    <row r="27" spans="1:10" ht="31.5" x14ac:dyDescent="0.25">
      <c r="B27" s="78" t="s">
        <v>16</v>
      </c>
      <c r="C27" s="11" t="s">
        <v>8</v>
      </c>
      <c r="D27" s="11" t="s">
        <v>9</v>
      </c>
      <c r="E27" s="11" t="s">
        <v>10</v>
      </c>
      <c r="F27" s="11" t="s">
        <v>11</v>
      </c>
      <c r="G27" s="11" t="s">
        <v>12</v>
      </c>
      <c r="H27" s="11" t="s">
        <v>13</v>
      </c>
      <c r="I27" s="79" t="s">
        <v>7</v>
      </c>
      <c r="J27"/>
    </row>
    <row r="28" spans="1:10" ht="15" x14ac:dyDescent="0.25">
      <c r="B28" s="1" t="s">
        <v>0</v>
      </c>
      <c r="C28" s="3">
        <v>0</v>
      </c>
      <c r="D28" s="3">
        <v>0</v>
      </c>
      <c r="E28" s="3">
        <v>100000</v>
      </c>
      <c r="F28" s="3">
        <v>120000</v>
      </c>
      <c r="G28" s="3">
        <v>160000</v>
      </c>
      <c r="H28" s="3">
        <v>200000</v>
      </c>
      <c r="I28" s="80">
        <f>SUM(Tabella2[[#This Row],[Anno 1
I semestre]:[Anno 3 
II semestre]])</f>
        <v>580000</v>
      </c>
      <c r="J28"/>
    </row>
    <row r="29" spans="1:10" ht="25.5" customHeight="1" thickBot="1" x14ac:dyDescent="0.3">
      <c r="B29" s="31" t="s">
        <v>1</v>
      </c>
      <c r="C29" s="68">
        <v>0</v>
      </c>
      <c r="D29" s="68">
        <v>0</v>
      </c>
      <c r="E29" s="68">
        <v>20000</v>
      </c>
      <c r="F29" s="68">
        <v>30000</v>
      </c>
      <c r="G29" s="68">
        <v>30000</v>
      </c>
      <c r="H29" s="82">
        <v>30000</v>
      </c>
      <c r="I29" s="81">
        <f>SUM(Tabella2[[#This Row],[Anno 1
I semestre]:[Anno 3 
II semestre]])</f>
        <v>110000</v>
      </c>
      <c r="J29"/>
    </row>
    <row r="30" spans="1:10" ht="25.5" customHeight="1" thickBot="1" x14ac:dyDescent="0.3">
      <c r="B30" s="69" t="s">
        <v>60</v>
      </c>
      <c r="C30" s="56">
        <f t="shared" ref="C30:H30" si="5">SUM(C28:C29)</f>
        <v>0</v>
      </c>
      <c r="D30" s="56">
        <f t="shared" si="5"/>
        <v>0</v>
      </c>
      <c r="E30" s="56">
        <f t="shared" si="5"/>
        <v>120000</v>
      </c>
      <c r="F30" s="56">
        <f t="shared" si="5"/>
        <v>150000</v>
      </c>
      <c r="G30" s="56">
        <f t="shared" si="5"/>
        <v>190000</v>
      </c>
      <c r="H30" s="56">
        <f t="shared" si="5"/>
        <v>230000</v>
      </c>
      <c r="I30" s="83">
        <f>SUM(Tabella2[[#This Row],[Anno 1
I semestre]:[Anno 3 
II semestre]])</f>
        <v>690000</v>
      </c>
      <c r="J30"/>
    </row>
    <row r="31" spans="1:10" ht="25.5" customHeight="1" thickBot="1" x14ac:dyDescent="0.3"/>
    <row r="32" spans="1:10" ht="32.450000000000003" customHeight="1" x14ac:dyDescent="0.25">
      <c r="B32" s="86" t="s">
        <v>4</v>
      </c>
      <c r="C32" s="84" t="s">
        <v>8</v>
      </c>
      <c r="D32" s="84" t="s">
        <v>9</v>
      </c>
      <c r="E32" s="84" t="s">
        <v>10</v>
      </c>
      <c r="F32" s="84" t="s">
        <v>11</v>
      </c>
      <c r="G32" s="84" t="s">
        <v>12</v>
      </c>
      <c r="H32" s="85" t="s">
        <v>13</v>
      </c>
      <c r="I32" s="15"/>
    </row>
    <row r="33" spans="2:10" ht="25.5" customHeight="1" x14ac:dyDescent="0.25">
      <c r="B33" s="87" t="s">
        <v>60</v>
      </c>
      <c r="C33" s="34">
        <f t="shared" ref="C33:H33" si="6">C30</f>
        <v>0</v>
      </c>
      <c r="D33" s="34">
        <f t="shared" si="6"/>
        <v>0</v>
      </c>
      <c r="E33" s="34">
        <f t="shared" si="6"/>
        <v>120000</v>
      </c>
      <c r="F33" s="34">
        <f t="shared" si="6"/>
        <v>150000</v>
      </c>
      <c r="G33" s="34">
        <f t="shared" si="6"/>
        <v>190000</v>
      </c>
      <c r="H33" s="88">
        <f t="shared" si="6"/>
        <v>230000</v>
      </c>
      <c r="I33" s="27"/>
      <c r="J33"/>
    </row>
    <row r="34" spans="2:10" ht="25.5" customHeight="1" x14ac:dyDescent="0.25">
      <c r="B34" s="87" t="s">
        <v>65</v>
      </c>
      <c r="C34" s="34">
        <f>C14-C39</f>
        <v>55000</v>
      </c>
      <c r="D34" s="34">
        <f>D14</f>
        <v>70000</v>
      </c>
      <c r="E34" s="34">
        <f>E14</f>
        <v>5000</v>
      </c>
      <c r="F34" s="34">
        <f>F14</f>
        <v>4000</v>
      </c>
      <c r="G34" s="34">
        <f>G14</f>
        <v>0</v>
      </c>
      <c r="H34" s="88">
        <f>H14</f>
        <v>0</v>
      </c>
      <c r="I34" s="27"/>
      <c r="J34"/>
    </row>
    <row r="35" spans="2:10" ht="25.5" customHeight="1" x14ac:dyDescent="0.25">
      <c r="B35" s="87" t="s">
        <v>64</v>
      </c>
      <c r="C35" s="34">
        <f>C17</f>
        <v>3000</v>
      </c>
      <c r="D35" s="34">
        <f>D17</f>
        <v>4000</v>
      </c>
      <c r="E35" s="34">
        <f>E17</f>
        <v>0</v>
      </c>
      <c r="F35" s="34">
        <f>F17</f>
        <v>0</v>
      </c>
      <c r="G35" s="34">
        <f>G17</f>
        <v>0</v>
      </c>
      <c r="H35" s="88">
        <f>H17</f>
        <v>0</v>
      </c>
      <c r="I35" s="27"/>
      <c r="J35"/>
    </row>
    <row r="36" spans="2:10" s="106" customFormat="1" ht="25.5" customHeight="1" x14ac:dyDescent="0.25">
      <c r="B36" s="87" t="s">
        <v>35</v>
      </c>
      <c r="C36" s="34">
        <f>C33-C34-C35</f>
        <v>-58000</v>
      </c>
      <c r="D36" s="34">
        <f>D33-D34</f>
        <v>-70000</v>
      </c>
      <c r="E36" s="34">
        <f>E33-E34</f>
        <v>115000</v>
      </c>
      <c r="F36" s="34">
        <f>F33-F34</f>
        <v>146000</v>
      </c>
      <c r="G36" s="34">
        <f>G33-G34</f>
        <v>190000</v>
      </c>
      <c r="H36" s="88">
        <f>H33-H34</f>
        <v>230000</v>
      </c>
      <c r="I36" s="107"/>
      <c r="J36" s="108"/>
    </row>
    <row r="37" spans="2:10" s="106" customFormat="1" ht="25.5" customHeight="1" x14ac:dyDescent="0.25">
      <c r="B37" s="87" t="s">
        <v>66</v>
      </c>
      <c r="C37" s="34">
        <f>C25</f>
        <v>33750</v>
      </c>
      <c r="D37" s="34">
        <f>D25</f>
        <v>34000</v>
      </c>
      <c r="E37" s="121">
        <v>0</v>
      </c>
      <c r="F37" s="121">
        <v>0</v>
      </c>
      <c r="G37" s="121">
        <v>0</v>
      </c>
      <c r="H37" s="122">
        <v>0</v>
      </c>
      <c r="I37" s="107"/>
      <c r="J37" s="108"/>
    </row>
    <row r="38" spans="2:10" ht="25.5" customHeight="1" x14ac:dyDescent="0.25">
      <c r="B38" s="87" t="s">
        <v>17</v>
      </c>
      <c r="C38" s="34">
        <f>+C36+C37</f>
        <v>-24250</v>
      </c>
      <c r="D38" s="34">
        <f t="shared" ref="D38:H38" si="7">+D36+D37</f>
        <v>-36000</v>
      </c>
      <c r="E38" s="34">
        <f t="shared" si="7"/>
        <v>115000</v>
      </c>
      <c r="F38" s="34">
        <f t="shared" si="7"/>
        <v>146000</v>
      </c>
      <c r="G38" s="34">
        <f t="shared" si="7"/>
        <v>190000</v>
      </c>
      <c r="H38" s="34">
        <f t="shared" si="7"/>
        <v>230000</v>
      </c>
      <c r="I38" s="27"/>
      <c r="J38"/>
    </row>
    <row r="39" spans="2:10" ht="25.5" customHeight="1" x14ac:dyDescent="0.25">
      <c r="B39" s="87" t="s">
        <v>30</v>
      </c>
      <c r="C39" s="120">
        <v>15000</v>
      </c>
      <c r="D39" s="120">
        <v>15000</v>
      </c>
      <c r="E39" s="120">
        <v>15000</v>
      </c>
      <c r="F39" s="120">
        <v>15000</v>
      </c>
      <c r="G39" s="120">
        <v>15000</v>
      </c>
      <c r="H39" s="120">
        <v>15000</v>
      </c>
      <c r="I39" s="24"/>
    </row>
    <row r="40" spans="2:10" ht="25.5" customHeight="1" thickBot="1" x14ac:dyDescent="0.3">
      <c r="B40" s="63" t="s">
        <v>29</v>
      </c>
      <c r="C40" s="64">
        <f>+C38-C39</f>
        <v>-39250</v>
      </c>
      <c r="D40" s="64">
        <f>+D38-D39</f>
        <v>-51000</v>
      </c>
      <c r="E40" s="64">
        <f>+E38-E39</f>
        <v>100000</v>
      </c>
      <c r="F40" s="64">
        <f>+F38-F39</f>
        <v>131000</v>
      </c>
      <c r="G40" s="64">
        <f>+G38-G39</f>
        <v>175000</v>
      </c>
      <c r="H40" s="89">
        <f>+H38-H39</f>
        <v>215000</v>
      </c>
      <c r="I40" s="24"/>
    </row>
    <row r="41" spans="2:10" ht="25.5" customHeight="1" x14ac:dyDescent="0.25">
      <c r="I41" s="28"/>
    </row>
    <row r="42" spans="2:10" ht="25.5" customHeight="1" x14ac:dyDescent="0.25">
      <c r="B42" s="131" t="s">
        <v>36</v>
      </c>
      <c r="C42" s="36">
        <f>SUM(C40:H40)</f>
        <v>530750</v>
      </c>
      <c r="I42" s="28"/>
    </row>
    <row r="43" spans="2:10" ht="25.5" customHeight="1" x14ac:dyDescent="0.25">
      <c r="B43" s="131" t="s">
        <v>37</v>
      </c>
      <c r="C43" s="37">
        <f>IRR(C40:H40)</f>
        <v>0.93039364988182638</v>
      </c>
      <c r="I43" s="28"/>
    </row>
    <row r="44" spans="2:10" ht="25.5" customHeight="1" x14ac:dyDescent="0.25">
      <c r="I44" s="28"/>
    </row>
  </sheetData>
  <mergeCells count="5">
    <mergeCell ref="J23:J25"/>
    <mergeCell ref="J2:J3"/>
    <mergeCell ref="J8:J9"/>
    <mergeCell ref="J5:J6"/>
    <mergeCell ref="J15:J16"/>
  </mergeCells>
  <phoneticPr fontId="7" type="noConversion"/>
  <pageMargins left="0.7" right="0.7" top="0.75" bottom="0.75" header="0.3" footer="0.3"/>
  <pageSetup paperSize="9" orientation="portrait" r:id="rId1"/>
  <ignoredErrors>
    <ignoredError sqref="C33:H33 C40:H40 D34:H34 C39:E39 F39 G39:H39" calculatedColumn="1"/>
  </ignoredErrors>
  <tableParts count="5">
    <tablePart r:id="rId2"/>
    <tablePart r:id="rId3"/>
    <tablePart r:id="rId4"/>
    <tablePart r:id="rId5"/>
    <tablePart r:id="rId6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1"/>
  <sheetViews>
    <sheetView topLeftCell="B1" workbookViewId="0">
      <selection activeCell="C19" sqref="C19"/>
    </sheetView>
  </sheetViews>
  <sheetFormatPr defaultRowHeight="15" x14ac:dyDescent="0.25"/>
  <cols>
    <col min="1" max="1" width="27.42578125" customWidth="1"/>
    <col min="2" max="2" width="30.5703125" bestFit="1" customWidth="1"/>
    <col min="3" max="3" width="18.5703125" bestFit="1" customWidth="1"/>
    <col min="4" max="4" width="18.7109375" bestFit="1" customWidth="1"/>
    <col min="5" max="5" width="18.5703125" bestFit="1" customWidth="1"/>
    <col min="6" max="6" width="18.7109375" bestFit="1" customWidth="1"/>
    <col min="7" max="7" width="18.5703125" bestFit="1" customWidth="1"/>
    <col min="8" max="8" width="19.85546875" bestFit="1" customWidth="1"/>
    <col min="9" max="9" width="26.85546875" bestFit="1" customWidth="1"/>
  </cols>
  <sheetData>
    <row r="1" spans="1:9" x14ac:dyDescent="0.25">
      <c r="B1" t="s">
        <v>18</v>
      </c>
    </row>
    <row r="2" spans="1:9" ht="31.5" x14ac:dyDescent="0.25">
      <c r="A2" s="10" t="s">
        <v>24</v>
      </c>
      <c r="B2" s="10" t="s">
        <v>19</v>
      </c>
      <c r="C2" s="10" t="s">
        <v>8</v>
      </c>
      <c r="D2" s="10" t="s">
        <v>9</v>
      </c>
      <c r="E2" s="10" t="s">
        <v>10</v>
      </c>
      <c r="F2" s="10" t="s">
        <v>11</v>
      </c>
      <c r="G2" s="10" t="s">
        <v>12</v>
      </c>
      <c r="H2" s="10" t="s">
        <v>13</v>
      </c>
      <c r="I2" s="23" t="s">
        <v>32</v>
      </c>
    </row>
    <row r="3" spans="1:9" x14ac:dyDescent="0.25">
      <c r="A3" s="19" t="s">
        <v>25</v>
      </c>
      <c r="B3" s="8" t="s">
        <v>20</v>
      </c>
      <c r="C3" s="2">
        <v>30000</v>
      </c>
      <c r="D3" s="2">
        <v>30000</v>
      </c>
      <c r="E3" s="2">
        <v>30000</v>
      </c>
      <c r="F3" s="2">
        <v>30000</v>
      </c>
      <c r="G3" s="2">
        <v>30000</v>
      </c>
      <c r="H3" s="2">
        <v>30000</v>
      </c>
      <c r="I3" s="21"/>
    </row>
    <row r="4" spans="1:9" x14ac:dyDescent="0.25">
      <c r="A4" s="18"/>
      <c r="B4" s="12" t="s">
        <v>21</v>
      </c>
      <c r="C4" s="7">
        <f>+C3/10</f>
        <v>3000</v>
      </c>
      <c r="D4" s="7">
        <f t="shared" ref="D4:H4" si="0">+D3/10</f>
        <v>3000</v>
      </c>
      <c r="E4" s="7">
        <f t="shared" si="0"/>
        <v>3000</v>
      </c>
      <c r="F4" s="7">
        <f t="shared" si="0"/>
        <v>3000</v>
      </c>
      <c r="G4" s="7">
        <f t="shared" si="0"/>
        <v>3000</v>
      </c>
      <c r="H4" s="7">
        <f t="shared" si="0"/>
        <v>3000</v>
      </c>
      <c r="I4" s="22" t="s">
        <v>31</v>
      </c>
    </row>
    <row r="5" spans="1:9" x14ac:dyDescent="0.25">
      <c r="A5" s="18"/>
      <c r="B5" s="12" t="s">
        <v>22</v>
      </c>
      <c r="C5" s="7">
        <f>SUM($C4:C4)</f>
        <v>3000</v>
      </c>
      <c r="D5" s="7">
        <f>SUM($C4:D4)</f>
        <v>6000</v>
      </c>
      <c r="E5" s="7">
        <f>SUM($C4:E4)</f>
        <v>9000</v>
      </c>
      <c r="F5" s="7">
        <f>SUM($C4:F4)</f>
        <v>12000</v>
      </c>
      <c r="G5" s="7">
        <f>SUM($C4:G4)</f>
        <v>15000</v>
      </c>
      <c r="H5" s="7">
        <f>SUM($C4:H4)</f>
        <v>18000</v>
      </c>
    </row>
    <row r="6" spans="1:9" x14ac:dyDescent="0.25">
      <c r="A6" s="18"/>
      <c r="B6" s="13" t="s">
        <v>23</v>
      </c>
      <c r="C6" s="6">
        <f t="shared" ref="C6:H6" si="1">C3-C5</f>
        <v>27000</v>
      </c>
      <c r="D6" s="6">
        <f t="shared" si="1"/>
        <v>24000</v>
      </c>
      <c r="E6" s="6">
        <f t="shared" si="1"/>
        <v>21000</v>
      </c>
      <c r="F6" s="6">
        <f t="shared" si="1"/>
        <v>18000</v>
      </c>
      <c r="G6" s="6">
        <f t="shared" si="1"/>
        <v>15000</v>
      </c>
      <c r="H6" s="6">
        <f t="shared" si="1"/>
        <v>12000</v>
      </c>
    </row>
    <row r="7" spans="1:9" x14ac:dyDescent="0.25">
      <c r="A7" s="19" t="s">
        <v>26</v>
      </c>
      <c r="B7" s="8" t="s">
        <v>20</v>
      </c>
      <c r="C7" s="2">
        <v>100000</v>
      </c>
      <c r="D7" s="2">
        <v>100000</v>
      </c>
      <c r="E7" s="2">
        <v>100000</v>
      </c>
      <c r="F7" s="2">
        <v>100000</v>
      </c>
      <c r="G7" s="2">
        <v>100000</v>
      </c>
      <c r="H7" s="2">
        <v>100000</v>
      </c>
    </row>
    <row r="8" spans="1:9" x14ac:dyDescent="0.25">
      <c r="A8" s="5"/>
      <c r="B8" s="12" t="s">
        <v>21</v>
      </c>
      <c r="C8" s="7">
        <f>+C7/14</f>
        <v>7142.8571428571431</v>
      </c>
      <c r="D8" s="7">
        <f t="shared" ref="D8:H8" si="2">+D7/14</f>
        <v>7142.8571428571431</v>
      </c>
      <c r="E8" s="7">
        <f t="shared" si="2"/>
        <v>7142.8571428571431</v>
      </c>
      <c r="F8" s="7">
        <f t="shared" si="2"/>
        <v>7142.8571428571431</v>
      </c>
      <c r="G8" s="7">
        <f t="shared" si="2"/>
        <v>7142.8571428571431</v>
      </c>
      <c r="H8" s="7">
        <f t="shared" si="2"/>
        <v>7142.8571428571431</v>
      </c>
      <c r="I8" s="8" t="s">
        <v>33</v>
      </c>
    </row>
    <row r="9" spans="1:9" x14ac:dyDescent="0.25">
      <c r="A9" s="5"/>
      <c r="B9" s="12" t="s">
        <v>22</v>
      </c>
      <c r="C9" s="7">
        <f>SUM($C8:C8)</f>
        <v>7142.8571428571431</v>
      </c>
      <c r="D9" s="7">
        <f>SUM($C8:D8)</f>
        <v>14285.714285714286</v>
      </c>
      <c r="E9" s="7">
        <f>SUM($C8:E8)</f>
        <v>21428.571428571428</v>
      </c>
      <c r="F9" s="7">
        <f>SUM($C8:F8)</f>
        <v>28571.428571428572</v>
      </c>
      <c r="G9" s="7">
        <f>SUM($C8:G8)</f>
        <v>35714.285714285717</v>
      </c>
      <c r="H9" s="7">
        <f>SUM($C8:H8)</f>
        <v>42857.142857142862</v>
      </c>
    </row>
    <row r="10" spans="1:9" x14ac:dyDescent="0.25">
      <c r="A10" s="5"/>
      <c r="B10" s="13" t="s">
        <v>23</v>
      </c>
      <c r="C10" s="6">
        <f t="shared" ref="C10:H10" si="3">C7-C9</f>
        <v>92857.142857142855</v>
      </c>
      <c r="D10" s="6">
        <f t="shared" si="3"/>
        <v>85714.28571428571</v>
      </c>
      <c r="E10" s="6">
        <f t="shared" si="3"/>
        <v>78571.42857142858</v>
      </c>
      <c r="F10" s="6">
        <f t="shared" si="3"/>
        <v>71428.57142857142</v>
      </c>
      <c r="G10" s="6">
        <f t="shared" si="3"/>
        <v>64285.714285714283</v>
      </c>
      <c r="H10" s="6">
        <f t="shared" si="3"/>
        <v>57142.857142857138</v>
      </c>
    </row>
    <row r="11" spans="1:9" x14ac:dyDescent="0.25">
      <c r="A11" s="19" t="s">
        <v>27</v>
      </c>
      <c r="B11" s="8" t="s">
        <v>20</v>
      </c>
      <c r="C11" s="2">
        <v>30000</v>
      </c>
      <c r="D11" s="2">
        <v>30000</v>
      </c>
      <c r="E11" s="2">
        <v>30000</v>
      </c>
      <c r="F11" s="2">
        <v>30000</v>
      </c>
      <c r="G11" s="2">
        <v>30000</v>
      </c>
      <c r="H11" s="2">
        <v>30000</v>
      </c>
    </row>
    <row r="12" spans="1:9" x14ac:dyDescent="0.25">
      <c r="A12" s="5"/>
      <c r="B12" s="12" t="s">
        <v>21</v>
      </c>
      <c r="C12" s="7">
        <f>+C11/6</f>
        <v>5000</v>
      </c>
      <c r="D12" s="7">
        <f t="shared" ref="D12:H12" si="4">+D11/6</f>
        <v>5000</v>
      </c>
      <c r="E12" s="7">
        <f t="shared" si="4"/>
        <v>5000</v>
      </c>
      <c r="F12" s="7">
        <f t="shared" si="4"/>
        <v>5000</v>
      </c>
      <c r="G12" s="7">
        <f t="shared" si="4"/>
        <v>5000</v>
      </c>
      <c r="H12" s="7">
        <f t="shared" si="4"/>
        <v>5000</v>
      </c>
      <c r="I12" s="8" t="s">
        <v>34</v>
      </c>
    </row>
    <row r="13" spans="1:9" x14ac:dyDescent="0.25">
      <c r="A13" s="5"/>
      <c r="B13" s="12" t="s">
        <v>22</v>
      </c>
      <c r="C13" s="7">
        <f>SUM($C12:C12)</f>
        <v>5000</v>
      </c>
      <c r="D13" s="7">
        <f>SUM($C12:D12)</f>
        <v>10000</v>
      </c>
      <c r="E13" s="7">
        <f>SUM($C12:E12)</f>
        <v>15000</v>
      </c>
      <c r="F13" s="7">
        <f>SUM($C12:F12)</f>
        <v>20000</v>
      </c>
      <c r="G13" s="7">
        <f>SUM($C12:G12)</f>
        <v>25000</v>
      </c>
      <c r="H13" s="7">
        <f>SUM($C12:H12)</f>
        <v>30000</v>
      </c>
    </row>
    <row r="14" spans="1:9" x14ac:dyDescent="0.25">
      <c r="A14" s="5"/>
      <c r="B14" s="13" t="s">
        <v>23</v>
      </c>
      <c r="C14" s="6">
        <f t="shared" ref="C14:H14" si="5">C11-C13</f>
        <v>25000</v>
      </c>
      <c r="D14" s="6">
        <f t="shared" si="5"/>
        <v>20000</v>
      </c>
      <c r="E14" s="6">
        <f t="shared" si="5"/>
        <v>15000</v>
      </c>
      <c r="F14" s="6">
        <f t="shared" si="5"/>
        <v>10000</v>
      </c>
      <c r="G14" s="6">
        <f t="shared" si="5"/>
        <v>5000</v>
      </c>
      <c r="H14" s="6">
        <f t="shared" si="5"/>
        <v>0</v>
      </c>
    </row>
    <row r="17" spans="1:8" ht="31.5" x14ac:dyDescent="0.25">
      <c r="A17" s="9" t="s">
        <v>24</v>
      </c>
      <c r="B17" s="11" t="s">
        <v>19</v>
      </c>
      <c r="C17" s="11" t="s">
        <v>8</v>
      </c>
      <c r="D17" s="11" t="s">
        <v>9</v>
      </c>
      <c r="E17" s="11" t="s">
        <v>10</v>
      </c>
      <c r="F17" s="11" t="s">
        <v>11</v>
      </c>
      <c r="G17" s="11" t="s">
        <v>12</v>
      </c>
      <c r="H17" s="11" t="s">
        <v>13</v>
      </c>
    </row>
    <row r="18" spans="1:8" x14ac:dyDescent="0.25">
      <c r="A18" s="4" t="s">
        <v>28</v>
      </c>
      <c r="B18" s="16" t="s">
        <v>20</v>
      </c>
      <c r="C18" s="17">
        <f t="shared" ref="C18:H18" si="6">SUMIF($B3:$B14,$B$18,C$3:C$14)</f>
        <v>160000</v>
      </c>
      <c r="D18" s="17">
        <f t="shared" si="6"/>
        <v>160000</v>
      </c>
      <c r="E18" s="17">
        <f t="shared" si="6"/>
        <v>160000</v>
      </c>
      <c r="F18" s="17">
        <f t="shared" si="6"/>
        <v>160000</v>
      </c>
      <c r="G18" s="17">
        <f t="shared" si="6"/>
        <v>160000</v>
      </c>
      <c r="H18" s="17">
        <f t="shared" si="6"/>
        <v>160000</v>
      </c>
    </row>
    <row r="19" spans="1:8" x14ac:dyDescent="0.25">
      <c r="A19" s="20"/>
      <c r="B19" s="12" t="s">
        <v>21</v>
      </c>
      <c r="C19" s="17">
        <f t="shared" ref="C19:H19" si="7">SUMIF($B3:$B14,$B$19,C$3:C$14)</f>
        <v>15142.857142857143</v>
      </c>
      <c r="D19" s="17">
        <f t="shared" si="7"/>
        <v>15142.857142857143</v>
      </c>
      <c r="E19" s="17">
        <f t="shared" si="7"/>
        <v>15142.857142857143</v>
      </c>
      <c r="F19" s="17">
        <f t="shared" si="7"/>
        <v>15142.857142857143</v>
      </c>
      <c r="G19" s="17">
        <f t="shared" si="7"/>
        <v>15142.857142857143</v>
      </c>
      <c r="H19" s="17">
        <f t="shared" si="7"/>
        <v>15142.857142857143</v>
      </c>
    </row>
    <row r="20" spans="1:8" x14ac:dyDescent="0.25">
      <c r="A20" s="20"/>
      <c r="B20" s="12" t="s">
        <v>22</v>
      </c>
      <c r="C20" s="17">
        <f t="shared" ref="C20:H20" si="8">SUMIF($B3:$B14,$B$20,C$3:C$14)</f>
        <v>15142.857142857143</v>
      </c>
      <c r="D20" s="17">
        <f t="shared" si="8"/>
        <v>30285.714285714286</v>
      </c>
      <c r="E20" s="17">
        <f t="shared" si="8"/>
        <v>45428.571428571428</v>
      </c>
      <c r="F20" s="17">
        <f t="shared" si="8"/>
        <v>60571.428571428572</v>
      </c>
      <c r="G20" s="17">
        <f t="shared" si="8"/>
        <v>75714.28571428571</v>
      </c>
      <c r="H20" s="17">
        <f t="shared" si="8"/>
        <v>90857.14285714287</v>
      </c>
    </row>
    <row r="21" spans="1:8" x14ac:dyDescent="0.25">
      <c r="A21" s="20"/>
      <c r="B21" s="13" t="s">
        <v>23</v>
      </c>
      <c r="C21" s="6">
        <f t="shared" ref="C21:H21" si="9">SUMIF($B3:$B14,$B$21,C$3:C$14)</f>
        <v>144857.14285714284</v>
      </c>
      <c r="D21" s="6">
        <f t="shared" si="9"/>
        <v>129714.28571428571</v>
      </c>
      <c r="E21" s="6">
        <f t="shared" si="9"/>
        <v>114571.42857142858</v>
      </c>
      <c r="F21" s="6">
        <f t="shared" si="9"/>
        <v>99428.57142857142</v>
      </c>
      <c r="G21" s="6">
        <f t="shared" si="9"/>
        <v>84285.71428571429</v>
      </c>
      <c r="H21" s="6">
        <f t="shared" si="9"/>
        <v>69142.85714285713</v>
      </c>
    </row>
  </sheetData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DD9AFBE632274DB04226873F46E11B" ma:contentTypeVersion="12" ma:contentTypeDescription="Creare un nuovo documento." ma:contentTypeScope="" ma:versionID="a4846847ad8f7605337f3da9a2eacc82">
  <xsd:schema xmlns:xsd="http://www.w3.org/2001/XMLSchema" xmlns:xs="http://www.w3.org/2001/XMLSchema" xmlns:p="http://schemas.microsoft.com/office/2006/metadata/properties" xmlns:ns2="d2199652-2925-48d2-9034-c3b64c6710c3" xmlns:ns3="11b34215-9801-4dd8-bd93-07b4134a01e6" targetNamespace="http://schemas.microsoft.com/office/2006/metadata/properties" ma:root="true" ma:fieldsID="4115030a6e124b5491829af3b0532afd" ns2:_="" ns3:_="">
    <xsd:import namespace="d2199652-2925-48d2-9034-c3b64c6710c3"/>
    <xsd:import namespace="11b34215-9801-4dd8-bd93-07b4134a01e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199652-2925-48d2-9034-c3b64c6710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b34215-9801-4dd8-bd93-07b4134a01e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711FBF-44BF-4CB2-97A4-F4404D3731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199652-2925-48d2-9034-c3b64c6710c3"/>
    <ds:schemaRef ds:uri="11b34215-9801-4dd8-bd93-07b4134a01e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AC22169-38B2-46E7-A9D1-09A99947A7D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3A51189-E73F-4C04-A802-AA54BEAFCFE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Istruzioni Compilazione</vt:lpstr>
      <vt:lpstr>Piano Finanziario</vt:lpstr>
      <vt:lpstr>Piano ammortamento</vt:lpstr>
      <vt:lpstr>'Piano Finanziario'!Area_stampa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Clementina Cruceli</dc:creator>
  <cp:lastModifiedBy>Clementina Cruceli</cp:lastModifiedBy>
  <dcterms:created xsi:type="dcterms:W3CDTF">2019-10-07T14:35:29Z</dcterms:created>
  <dcterms:modified xsi:type="dcterms:W3CDTF">2020-03-20T10:43:31Z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0x01010015DD9AFBE632274DB04226873F46E11B</vt:lpwstr>
  </property>
</Properties>
</file>